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esktop\С 1 июня 2026\"/>
    </mc:Choice>
  </mc:AlternateContent>
  <bookViews>
    <workbookView xWindow="11640" yWindow="45" windowWidth="15600" windowHeight="11235" tabRatio="956" firstSheet="16" activeTab="25"/>
  </bookViews>
  <sheets>
    <sheet name="титульный лист (для меню №1 пю)" sheetId="65" r:id="rId1"/>
    <sheet name="титульный лист (для меню №2)" sheetId="64" r:id="rId2"/>
    <sheet name="титульный лист" sheetId="31" r:id="rId3"/>
    <sheet name="1 день" sheetId="1" r:id="rId4"/>
    <sheet name="2 день" sheetId="19" r:id="rId5"/>
    <sheet name="3 день" sheetId="21" r:id="rId6"/>
    <sheet name="4 день(меню №1) " sheetId="23" r:id="rId7"/>
    <sheet name="4 день  (меню №2)" sheetId="45" r:id="rId8"/>
    <sheet name="5 день" sheetId="22" r:id="rId9"/>
    <sheet name="6 день" sheetId="44" r:id="rId10"/>
    <sheet name="7 день" sheetId="46" r:id="rId11"/>
    <sheet name="8 день" sheetId="47" r:id="rId12"/>
    <sheet name="9 день" sheetId="48" r:id="rId13"/>
    <sheet name="10 день" sheetId="49" r:id="rId14"/>
    <sheet name="11 день " sheetId="50" r:id="rId15"/>
    <sheet name="12 день (меню №1)" sheetId="51" r:id="rId16"/>
    <sheet name="12 день (меню №2)" sheetId="63" r:id="rId17"/>
    <sheet name="13 день" sheetId="52" r:id="rId18"/>
    <sheet name="14 день" sheetId="53" r:id="rId19"/>
    <sheet name="15 день (меню №1)" sheetId="54" r:id="rId20"/>
    <sheet name="15 день (меню №2)" sheetId="60" r:id="rId21"/>
    <sheet name="16 день" sheetId="55" r:id="rId22"/>
    <sheet name="17 день" sheetId="56" r:id="rId23"/>
    <sheet name="18 день" sheetId="58" r:id="rId24"/>
    <sheet name="Б,ж,У с 7 до 11" sheetId="18" r:id="rId25"/>
    <sheet name="Б,ж,У с 11 лет" sheetId="20" r:id="rId26"/>
    <sheet name="ведомость контроля с 7 до 11 ле" sheetId="68" r:id="rId27"/>
    <sheet name="ведомость контроля с 12 лет" sheetId="70" r:id="rId28"/>
    <sheet name="источники" sheetId="17" r:id="rId29"/>
  </sheets>
  <externalReferences>
    <externalReference r:id="rId30"/>
  </externalReferences>
  <definedNames>
    <definedName name="_xlnm.Print_Area" localSheetId="3">'1 день'!$A$1:$G$40</definedName>
    <definedName name="_xlnm.Print_Area" localSheetId="13">'10 день'!$A$1:$G$39</definedName>
    <definedName name="_xlnm.Print_Area" localSheetId="14">'11 день '!$A$1:$G$43</definedName>
    <definedName name="_xlnm.Print_Area" localSheetId="15">'12 день (меню №1)'!$A$1:$G$42</definedName>
    <definedName name="_xlnm.Print_Area" localSheetId="16">'12 день (меню №2)'!$A$1:$G$41</definedName>
    <definedName name="_xlnm.Print_Area" localSheetId="17">'13 день'!$A$1:$G$40</definedName>
    <definedName name="_xlnm.Print_Area" localSheetId="18">'14 день'!$A$1:$G$41</definedName>
    <definedName name="_xlnm.Print_Area" localSheetId="19">'15 день (меню №1)'!$A$1:$G$43</definedName>
    <definedName name="_xlnm.Print_Area" localSheetId="20">'15 день (меню №2)'!$A$1:$G$43</definedName>
    <definedName name="_xlnm.Print_Area" localSheetId="21">'16 день'!$A$1:$G$43</definedName>
    <definedName name="_xlnm.Print_Area" localSheetId="22">'17 день'!$A$1:$G$41</definedName>
    <definedName name="_xlnm.Print_Area" localSheetId="23">'18 день'!$A$1:$G$39</definedName>
    <definedName name="_xlnm.Print_Area" localSheetId="4">'2 день'!$A$1:$G$38</definedName>
    <definedName name="_xlnm.Print_Area" localSheetId="5">'3 день'!$A$1:$G$40</definedName>
    <definedName name="_xlnm.Print_Area" localSheetId="7">'4 день  (меню №2)'!$A$1:$G$40</definedName>
    <definedName name="_xlnm.Print_Area" localSheetId="6">'4 день(меню №1) '!$A$1:$G$40</definedName>
    <definedName name="_xlnm.Print_Area" localSheetId="8">'5 день'!$A$1:$G$41</definedName>
    <definedName name="_xlnm.Print_Area" localSheetId="9">'6 день'!$A$1:$G$43</definedName>
    <definedName name="_xlnm.Print_Area" localSheetId="10">'7 день'!$A$1:$G$41</definedName>
    <definedName name="_xlnm.Print_Area" localSheetId="11">'8 день'!$A$1:$G$41</definedName>
    <definedName name="_xlnm.Print_Area" localSheetId="12">'9 день'!$A$1:$G$43</definedName>
    <definedName name="_xlnm.Print_Area" localSheetId="25">'Б,ж,У с 11 лет'!$A$1:$Y$37</definedName>
    <definedName name="_xlnm.Print_Area" localSheetId="24">'Б,ж,У с 7 до 11'!$A$2:$Y$37</definedName>
    <definedName name="_xlnm.Print_Area" localSheetId="27">'ведомость контроля с 12 лет'!$A$1:$Y$52</definedName>
    <definedName name="_xlnm.Print_Area" localSheetId="28">источники!$A$1:$A$27</definedName>
    <definedName name="_xlnm.Print_Area" localSheetId="2">'титульный лист'!$A$1:$N$69</definedName>
  </definedNames>
  <calcPr calcId="152511"/>
</workbook>
</file>

<file path=xl/calcChain.xml><?xml version="1.0" encoding="utf-8"?>
<calcChain xmlns="http://schemas.openxmlformats.org/spreadsheetml/2006/main">
  <c r="Z8" i="20" l="1"/>
  <c r="Z7" i="20"/>
  <c r="Z6" i="20"/>
  <c r="Z26" i="20"/>
  <c r="Z25" i="20"/>
  <c r="Z24" i="20"/>
  <c r="Z17" i="20"/>
  <c r="Z16" i="20"/>
  <c r="Z15" i="20"/>
  <c r="Z28" i="18"/>
  <c r="Z27" i="18"/>
  <c r="Z26" i="18"/>
  <c r="Z19" i="18"/>
  <c r="Z18" i="18"/>
  <c r="Z17" i="18"/>
  <c r="Z10" i="18"/>
  <c r="Z9" i="18"/>
  <c r="Z8" i="18"/>
  <c r="G30" i="58" l="1"/>
  <c r="G17" i="19" l="1"/>
  <c r="J18" i="58" l="1"/>
  <c r="I18" i="58"/>
  <c r="H18" i="58"/>
  <c r="J12" i="58"/>
  <c r="I12" i="58"/>
  <c r="H12" i="58"/>
  <c r="G23" i="56"/>
  <c r="G22" i="56"/>
  <c r="G16" i="56"/>
  <c r="G10" i="56"/>
  <c r="F29" i="55"/>
  <c r="F38" i="55"/>
  <c r="E38" i="55"/>
  <c r="G31" i="55"/>
  <c r="G22" i="55"/>
  <c r="D38" i="55"/>
  <c r="H38" i="55" s="1"/>
  <c r="C38" i="55"/>
  <c r="E29" i="55"/>
  <c r="D29" i="55"/>
  <c r="H29" i="55" s="1"/>
  <c r="C29" i="55"/>
  <c r="I41" i="54"/>
  <c r="H41" i="54"/>
  <c r="I29" i="55" l="1"/>
  <c r="I29" i="54"/>
  <c r="H29" i="54"/>
  <c r="J20" i="54" l="1"/>
  <c r="I20" i="54"/>
  <c r="H20" i="54"/>
  <c r="J13" i="54"/>
  <c r="I13" i="54"/>
  <c r="H13" i="54"/>
  <c r="H41" i="51" l="1"/>
  <c r="I41" i="51"/>
  <c r="J41" i="51"/>
  <c r="J40" i="51"/>
  <c r="I40" i="51"/>
  <c r="H40" i="51"/>
  <c r="J37" i="51"/>
  <c r="I37" i="51"/>
  <c r="H37" i="51"/>
  <c r="J28" i="51"/>
  <c r="I28" i="51"/>
  <c r="H28" i="51"/>
  <c r="J13" i="51"/>
  <c r="I13" i="51"/>
  <c r="J19" i="51"/>
  <c r="I19" i="51"/>
  <c r="H19" i="51"/>
  <c r="H13" i="51"/>
  <c r="I20" i="50"/>
  <c r="H20" i="50"/>
  <c r="I13" i="50"/>
  <c r="H13" i="50"/>
  <c r="I26" i="49"/>
  <c r="H26" i="49"/>
  <c r="H41" i="48"/>
  <c r="H29" i="48"/>
  <c r="I27" i="47"/>
  <c r="H27" i="47"/>
  <c r="J40" i="46" l="1"/>
  <c r="I40" i="46"/>
  <c r="H40" i="46"/>
  <c r="J36" i="46"/>
  <c r="I36" i="46"/>
  <c r="H36" i="46"/>
  <c r="J18" i="46"/>
  <c r="I18" i="46"/>
  <c r="H18" i="46"/>
  <c r="I12" i="46"/>
  <c r="H12" i="46"/>
  <c r="J42" i="44"/>
  <c r="I42" i="44"/>
  <c r="H42" i="44"/>
  <c r="J41" i="44"/>
  <c r="I41" i="44"/>
  <c r="H41" i="44"/>
  <c r="J38" i="44"/>
  <c r="I38" i="44"/>
  <c r="H38" i="44"/>
  <c r="J29" i="44"/>
  <c r="I29" i="44"/>
  <c r="H29" i="44"/>
  <c r="J20" i="44"/>
  <c r="I20" i="44"/>
  <c r="H20" i="44"/>
  <c r="I13" i="44"/>
  <c r="H13" i="44"/>
  <c r="I39" i="23" l="1"/>
  <c r="H39" i="23"/>
  <c r="J39" i="23"/>
  <c r="J27" i="23"/>
  <c r="I27" i="23"/>
  <c r="H27" i="23"/>
  <c r="J18" i="23"/>
  <c r="I18" i="23"/>
  <c r="H18" i="23"/>
  <c r="J12" i="23"/>
  <c r="G31" i="21"/>
  <c r="G22" i="21"/>
  <c r="I26" i="19" l="1"/>
  <c r="H26" i="19"/>
  <c r="J40" i="1"/>
  <c r="I40" i="1"/>
  <c r="H40" i="1"/>
  <c r="I39" i="1"/>
  <c r="H39" i="1"/>
  <c r="J36" i="1"/>
  <c r="I36" i="1"/>
  <c r="H36" i="1"/>
  <c r="I27" i="1"/>
  <c r="H27" i="1"/>
  <c r="J18" i="1"/>
  <c r="I18" i="1"/>
  <c r="H18" i="1"/>
  <c r="J12" i="1"/>
  <c r="I12" i="1"/>
  <c r="H12" i="1"/>
  <c r="G35" i="63" l="1"/>
  <c r="G34" i="63"/>
  <c r="G33" i="63"/>
  <c r="G32" i="63"/>
  <c r="G31" i="63"/>
  <c r="G30" i="63"/>
  <c r="G26" i="63"/>
  <c r="G25" i="63"/>
  <c r="G24" i="63"/>
  <c r="G23" i="63"/>
  <c r="G22" i="63"/>
  <c r="G21" i="63"/>
  <c r="G21" i="51" l="1"/>
  <c r="G22" i="51"/>
  <c r="G23" i="51"/>
  <c r="G24" i="51"/>
  <c r="G25" i="51"/>
  <c r="G26" i="51"/>
  <c r="G27" i="51"/>
  <c r="G29" i="19" l="1"/>
  <c r="G21" i="19"/>
  <c r="G22" i="19"/>
  <c r="G23" i="19"/>
  <c r="G24" i="19"/>
  <c r="G25" i="19"/>
  <c r="G31" i="19"/>
  <c r="G37" i="60" l="1"/>
  <c r="G36" i="60"/>
  <c r="G35" i="60"/>
  <c r="G33" i="60"/>
  <c r="G32" i="60"/>
  <c r="G31" i="60"/>
  <c r="G28" i="60"/>
  <c r="G27" i="60"/>
  <c r="G26" i="60"/>
  <c r="G24" i="60"/>
  <c r="G23" i="60"/>
  <c r="G22" i="60"/>
  <c r="G19" i="60"/>
  <c r="G18" i="60"/>
  <c r="G17" i="60"/>
  <c r="G16" i="60"/>
  <c r="G15" i="60"/>
  <c r="G12" i="60"/>
  <c r="G11" i="60"/>
  <c r="G10" i="60"/>
  <c r="G9" i="60"/>
  <c r="G8" i="60"/>
  <c r="G17" i="63"/>
  <c r="G16" i="63"/>
  <c r="G15" i="63"/>
  <c r="G14" i="63"/>
  <c r="G11" i="63"/>
  <c r="G10" i="63"/>
  <c r="G9" i="63"/>
  <c r="G8" i="63"/>
  <c r="G35" i="45"/>
  <c r="G34" i="45"/>
  <c r="G33" i="45"/>
  <c r="G32" i="45"/>
  <c r="G31" i="45"/>
  <c r="G30" i="45"/>
  <c r="G29" i="45"/>
  <c r="G26" i="45"/>
  <c r="G25" i="45"/>
  <c r="G24" i="45"/>
  <c r="G23" i="45"/>
  <c r="G22" i="45"/>
  <c r="G21" i="45"/>
  <c r="G20" i="45"/>
  <c r="G17" i="45"/>
  <c r="G16" i="45"/>
  <c r="G15" i="45"/>
  <c r="G14" i="45"/>
  <c r="G11" i="45"/>
  <c r="G10" i="45"/>
  <c r="G9" i="45"/>
  <c r="G8" i="45"/>
  <c r="C27" i="21"/>
  <c r="G33" i="58" l="1"/>
  <c r="G32" i="58"/>
  <c r="G25" i="58"/>
  <c r="G24" i="58"/>
  <c r="G16" i="58"/>
  <c r="G10" i="58"/>
  <c r="G35" i="56"/>
  <c r="G34" i="56"/>
  <c r="G26" i="56"/>
  <c r="G25" i="56"/>
  <c r="G17" i="56" l="1"/>
  <c r="C12" i="56"/>
  <c r="G11" i="56"/>
  <c r="G8" i="56"/>
  <c r="G36" i="55"/>
  <c r="G37" i="55"/>
  <c r="G25" i="55"/>
  <c r="G27" i="55"/>
  <c r="G28" i="55"/>
  <c r="G18" i="55"/>
  <c r="G16" i="55"/>
  <c r="G11" i="55"/>
  <c r="G34" i="60"/>
  <c r="G25" i="60"/>
  <c r="G37" i="54" l="1"/>
  <c r="G36" i="54"/>
  <c r="G28" i="54"/>
  <c r="G27" i="54"/>
  <c r="G17" i="54"/>
  <c r="G18" i="54"/>
  <c r="G10" i="54"/>
  <c r="F20" i="54"/>
  <c r="E20" i="54"/>
  <c r="D20" i="54"/>
  <c r="C20" i="54"/>
  <c r="G19" i="54"/>
  <c r="F13" i="54"/>
  <c r="E13" i="54"/>
  <c r="D13" i="54"/>
  <c r="G12" i="54"/>
  <c r="G35" i="53"/>
  <c r="G11" i="53"/>
  <c r="G26" i="53"/>
  <c r="G17" i="53"/>
  <c r="G9" i="53"/>
  <c r="G10" i="53"/>
  <c r="G32" i="53"/>
  <c r="G24" i="53"/>
  <c r="G23" i="53"/>
  <c r="G27" i="53"/>
  <c r="G34" i="52"/>
  <c r="G33" i="52"/>
  <c r="G30" i="52"/>
  <c r="G25" i="52"/>
  <c r="G16" i="52"/>
  <c r="G22" i="52"/>
  <c r="G10" i="52"/>
  <c r="G29" i="63"/>
  <c r="G20" i="63"/>
  <c r="C12" i="63"/>
  <c r="D12" i="63"/>
  <c r="E12" i="63"/>
  <c r="F12" i="63"/>
  <c r="G36" i="51"/>
  <c r="G35" i="51"/>
  <c r="G31" i="51"/>
  <c r="G34" i="51"/>
  <c r="G17" i="51"/>
  <c r="G10" i="51"/>
  <c r="G35" i="50"/>
  <c r="G34" i="50"/>
  <c r="G26" i="50"/>
  <c r="C13" i="50"/>
  <c r="G25" i="50"/>
  <c r="G12" i="63" l="1"/>
  <c r="G18" i="50"/>
  <c r="G11" i="50"/>
  <c r="G29" i="49"/>
  <c r="G21" i="49"/>
  <c r="G33" i="49"/>
  <c r="G32" i="49"/>
  <c r="G25" i="49"/>
  <c r="G24" i="49"/>
  <c r="G16" i="49" l="1"/>
  <c r="G10" i="49"/>
  <c r="G37" i="48"/>
  <c r="G28" i="48"/>
  <c r="G27" i="48"/>
  <c r="G18" i="48" l="1"/>
  <c r="G19" i="48"/>
  <c r="G17" i="48" l="1"/>
  <c r="G11" i="48"/>
  <c r="G34" i="47"/>
  <c r="G33" i="47"/>
  <c r="G25" i="47"/>
  <c r="G24" i="47"/>
  <c r="G16" i="47"/>
  <c r="G10" i="47"/>
  <c r="G17" i="47"/>
  <c r="G11" i="47"/>
  <c r="G31" i="46"/>
  <c r="G35" i="46"/>
  <c r="G34" i="46"/>
  <c r="G26" i="46"/>
  <c r="G25" i="46"/>
  <c r="G22" i="46"/>
  <c r="G17" i="46" l="1"/>
  <c r="G16" i="46"/>
  <c r="G15" i="46"/>
  <c r="G14" i="46"/>
  <c r="G10" i="46"/>
  <c r="G36" i="44" l="1"/>
  <c r="G35" i="44"/>
  <c r="G37" i="44"/>
  <c r="G27" i="44"/>
  <c r="G26" i="44"/>
  <c r="G19" i="44"/>
  <c r="G18" i="44"/>
  <c r="G17" i="44"/>
  <c r="G16" i="44"/>
  <c r="G11" i="44" l="1"/>
  <c r="G34" i="22"/>
  <c r="G35" i="22"/>
  <c r="G30" i="22"/>
  <c r="G25" i="22"/>
  <c r="G26" i="22"/>
  <c r="G22" i="22"/>
  <c r="G17" i="22"/>
  <c r="G16" i="22"/>
  <c r="G15" i="22"/>
  <c r="G10" i="22"/>
  <c r="G11" i="22"/>
  <c r="G35" i="23" l="1"/>
  <c r="G33" i="23"/>
  <c r="G32" i="23"/>
  <c r="G31" i="23"/>
  <c r="G24" i="23"/>
  <c r="G17" i="23"/>
  <c r="G16" i="23"/>
  <c r="G10" i="23"/>
  <c r="C18" i="21" l="1"/>
  <c r="C12" i="21"/>
  <c r="G16" i="21"/>
  <c r="G17" i="21"/>
  <c r="G14" i="21"/>
  <c r="F12" i="21"/>
  <c r="G8" i="21"/>
  <c r="G15" i="21"/>
  <c r="G11" i="21" l="1"/>
  <c r="G33" i="19"/>
  <c r="G32" i="19"/>
  <c r="G30" i="19"/>
  <c r="G16" i="19"/>
  <c r="G33" i="1"/>
  <c r="G17" i="1"/>
  <c r="G16" i="1"/>
  <c r="G15" i="1"/>
  <c r="V52" i="70" l="1"/>
  <c r="U52" i="70"/>
  <c r="T52" i="70"/>
  <c r="S52" i="70"/>
  <c r="R52" i="70"/>
  <c r="Q52" i="70"/>
  <c r="P52" i="70"/>
  <c r="O52" i="70"/>
  <c r="N52" i="70"/>
  <c r="M52" i="70"/>
  <c r="L52" i="70"/>
  <c r="K52" i="70"/>
  <c r="J52" i="70"/>
  <c r="I52" i="70"/>
  <c r="H52" i="70"/>
  <c r="G52" i="70"/>
  <c r="F52" i="70"/>
  <c r="E52" i="70"/>
  <c r="C52" i="70"/>
  <c r="V51" i="70"/>
  <c r="U51" i="70"/>
  <c r="T51" i="70"/>
  <c r="S51" i="70"/>
  <c r="R51" i="70"/>
  <c r="Q51" i="70"/>
  <c r="P51" i="70"/>
  <c r="O51" i="70"/>
  <c r="N51" i="70"/>
  <c r="M51" i="70"/>
  <c r="L51" i="70"/>
  <c r="K51" i="70"/>
  <c r="J51" i="70"/>
  <c r="I51" i="70"/>
  <c r="H51" i="70"/>
  <c r="G51" i="70"/>
  <c r="F51" i="70"/>
  <c r="E51" i="70"/>
  <c r="W51" i="70" s="1"/>
  <c r="X51" i="70" s="1"/>
  <c r="Y51" i="70" s="1"/>
  <c r="C51" i="70"/>
  <c r="V50" i="70"/>
  <c r="U50" i="70"/>
  <c r="T50" i="70"/>
  <c r="S50" i="70"/>
  <c r="R50" i="70"/>
  <c r="Q50" i="70"/>
  <c r="P50" i="70"/>
  <c r="O50" i="70"/>
  <c r="N50" i="70"/>
  <c r="M50" i="70"/>
  <c r="L50" i="70"/>
  <c r="K50" i="70"/>
  <c r="J50" i="70"/>
  <c r="I50" i="70"/>
  <c r="H50" i="70"/>
  <c r="G50" i="70"/>
  <c r="F50" i="70"/>
  <c r="E50" i="70"/>
  <c r="C50" i="70"/>
  <c r="V49" i="70"/>
  <c r="U49" i="70"/>
  <c r="T49" i="70"/>
  <c r="S49" i="70"/>
  <c r="R49" i="70"/>
  <c r="Q49" i="70"/>
  <c r="P49" i="70"/>
  <c r="O49" i="70"/>
  <c r="N49" i="70"/>
  <c r="M49" i="70"/>
  <c r="L49" i="70"/>
  <c r="K49" i="70"/>
  <c r="J49" i="70"/>
  <c r="I49" i="70"/>
  <c r="H49" i="70"/>
  <c r="G49" i="70"/>
  <c r="F49" i="70"/>
  <c r="E49" i="70"/>
  <c r="C49" i="70"/>
  <c r="V48" i="70"/>
  <c r="U48" i="70"/>
  <c r="T48" i="70"/>
  <c r="S48" i="70"/>
  <c r="R48" i="70"/>
  <c r="Q48" i="70"/>
  <c r="P48" i="70"/>
  <c r="O48" i="70"/>
  <c r="N48" i="70"/>
  <c r="M48" i="70"/>
  <c r="L48" i="70"/>
  <c r="K48" i="70"/>
  <c r="J48" i="70"/>
  <c r="I48" i="70"/>
  <c r="H48" i="70"/>
  <c r="G48" i="70"/>
  <c r="F48" i="70"/>
  <c r="E48" i="70"/>
  <c r="C48" i="70"/>
  <c r="V47" i="70"/>
  <c r="U47" i="70"/>
  <c r="T47" i="70"/>
  <c r="S47" i="70"/>
  <c r="R47" i="70"/>
  <c r="Q47" i="70"/>
  <c r="P47" i="70"/>
  <c r="O47" i="70"/>
  <c r="N47" i="70"/>
  <c r="M47" i="70"/>
  <c r="L47" i="70"/>
  <c r="K47" i="70"/>
  <c r="J47" i="70"/>
  <c r="I47" i="70"/>
  <c r="H47" i="70"/>
  <c r="G47" i="70"/>
  <c r="F47" i="70"/>
  <c r="E47" i="70"/>
  <c r="W47" i="70" s="1"/>
  <c r="X47" i="70" s="1"/>
  <c r="Y47" i="70" s="1"/>
  <c r="C47" i="70"/>
  <c r="V46" i="70"/>
  <c r="U46" i="70"/>
  <c r="T46" i="70"/>
  <c r="S46" i="70"/>
  <c r="R46" i="70"/>
  <c r="Q46" i="70"/>
  <c r="P46" i="70"/>
  <c r="O46" i="70"/>
  <c r="N46" i="70"/>
  <c r="M46" i="70"/>
  <c r="L46" i="70"/>
  <c r="K46" i="70"/>
  <c r="J46" i="70"/>
  <c r="I46" i="70"/>
  <c r="H46" i="70"/>
  <c r="G46" i="70"/>
  <c r="F46" i="70"/>
  <c r="E46" i="70"/>
  <c r="C46" i="70"/>
  <c r="V45" i="70"/>
  <c r="U45" i="70"/>
  <c r="T45" i="70"/>
  <c r="S45" i="70"/>
  <c r="R45" i="70"/>
  <c r="Q45" i="70"/>
  <c r="P45" i="70"/>
  <c r="O45" i="70"/>
  <c r="N45" i="70"/>
  <c r="M45" i="70"/>
  <c r="L45" i="70"/>
  <c r="K45" i="70"/>
  <c r="J45" i="70"/>
  <c r="I45" i="70"/>
  <c r="H45" i="70"/>
  <c r="G45" i="70"/>
  <c r="F45" i="70"/>
  <c r="E45" i="70"/>
  <c r="C45" i="70"/>
  <c r="V44" i="70"/>
  <c r="U44" i="70"/>
  <c r="T44" i="70"/>
  <c r="S44" i="70"/>
  <c r="R44" i="70"/>
  <c r="Q44" i="70"/>
  <c r="P44" i="70"/>
  <c r="O44" i="70"/>
  <c r="N44" i="70"/>
  <c r="M44" i="70"/>
  <c r="L44" i="70"/>
  <c r="K44" i="70"/>
  <c r="J44" i="70"/>
  <c r="I44" i="70"/>
  <c r="H44" i="70"/>
  <c r="G44" i="70"/>
  <c r="F44" i="70"/>
  <c r="E44" i="70"/>
  <c r="C44" i="70"/>
  <c r="V43" i="70"/>
  <c r="U43" i="70"/>
  <c r="T43" i="70"/>
  <c r="S43" i="70"/>
  <c r="R43" i="70"/>
  <c r="Q43" i="70"/>
  <c r="P43" i="70"/>
  <c r="O43" i="70"/>
  <c r="N43" i="70"/>
  <c r="M43" i="70"/>
  <c r="L43" i="70"/>
  <c r="K43" i="70"/>
  <c r="J43" i="70"/>
  <c r="I43" i="70"/>
  <c r="H43" i="70"/>
  <c r="G43" i="70"/>
  <c r="F43" i="70"/>
  <c r="E43" i="70"/>
  <c r="W43" i="70" s="1"/>
  <c r="X43" i="70" s="1"/>
  <c r="Y43" i="70" s="1"/>
  <c r="C43" i="70"/>
  <c r="V42" i="70"/>
  <c r="U42" i="70"/>
  <c r="T42" i="70"/>
  <c r="S42" i="70"/>
  <c r="R42" i="70"/>
  <c r="Q42" i="70"/>
  <c r="P42" i="70"/>
  <c r="O42" i="70"/>
  <c r="N42" i="70"/>
  <c r="M42" i="70"/>
  <c r="L42" i="70"/>
  <c r="K42" i="70"/>
  <c r="J42" i="70"/>
  <c r="I42" i="70"/>
  <c r="H42" i="70"/>
  <c r="G42" i="70"/>
  <c r="F42" i="70"/>
  <c r="E42" i="70"/>
  <c r="C42" i="70"/>
  <c r="V41" i="70"/>
  <c r="U41" i="70"/>
  <c r="T41" i="70"/>
  <c r="S41" i="70"/>
  <c r="R41" i="70"/>
  <c r="Q41" i="70"/>
  <c r="P41" i="70"/>
  <c r="O41" i="70"/>
  <c r="N41" i="70"/>
  <c r="M41" i="70"/>
  <c r="L41" i="70"/>
  <c r="K41" i="70"/>
  <c r="J41" i="70"/>
  <c r="I41" i="70"/>
  <c r="H41" i="70"/>
  <c r="G41" i="70"/>
  <c r="F41" i="70"/>
  <c r="E41" i="70"/>
  <c r="C41" i="70"/>
  <c r="V40" i="70"/>
  <c r="U40" i="70"/>
  <c r="T40" i="70"/>
  <c r="S40" i="70"/>
  <c r="R40" i="70"/>
  <c r="Q40" i="70"/>
  <c r="P40" i="70"/>
  <c r="O40" i="70"/>
  <c r="N40" i="70"/>
  <c r="M40" i="70"/>
  <c r="L40" i="70"/>
  <c r="K40" i="70"/>
  <c r="J40" i="70"/>
  <c r="I40" i="70"/>
  <c r="H40" i="70"/>
  <c r="G40" i="70"/>
  <c r="F40" i="70"/>
  <c r="E40" i="70"/>
  <c r="C40" i="70"/>
  <c r="V39" i="70"/>
  <c r="U39" i="70"/>
  <c r="T39" i="70"/>
  <c r="S39" i="70"/>
  <c r="R39" i="70"/>
  <c r="Q39" i="70"/>
  <c r="P39" i="70"/>
  <c r="O39" i="70"/>
  <c r="N39" i="70"/>
  <c r="M39" i="70"/>
  <c r="L39" i="70"/>
  <c r="K39" i="70"/>
  <c r="J39" i="70"/>
  <c r="I39" i="70"/>
  <c r="H39" i="70"/>
  <c r="G39" i="70"/>
  <c r="F39" i="70"/>
  <c r="E39" i="70"/>
  <c r="W39" i="70" s="1"/>
  <c r="X39" i="70" s="1"/>
  <c r="Y39" i="70" s="1"/>
  <c r="C39" i="70"/>
  <c r="V38" i="70"/>
  <c r="U38" i="70"/>
  <c r="T38" i="70"/>
  <c r="S38" i="70"/>
  <c r="R38" i="70"/>
  <c r="Q38" i="70"/>
  <c r="P38" i="70"/>
  <c r="O38" i="70"/>
  <c r="N38" i="70"/>
  <c r="M38" i="70"/>
  <c r="L38" i="70"/>
  <c r="K38" i="70"/>
  <c r="J38" i="70"/>
  <c r="I38" i="70"/>
  <c r="H38" i="70"/>
  <c r="G38" i="70"/>
  <c r="F38" i="70"/>
  <c r="E38" i="70"/>
  <c r="C38" i="70"/>
  <c r="V37" i="70"/>
  <c r="U37" i="70"/>
  <c r="T37" i="70"/>
  <c r="S37" i="70"/>
  <c r="R37" i="70"/>
  <c r="Q37" i="70"/>
  <c r="P37" i="70"/>
  <c r="O37" i="70"/>
  <c r="N37" i="70"/>
  <c r="M37" i="70"/>
  <c r="L37" i="70"/>
  <c r="K37" i="70"/>
  <c r="J37" i="70"/>
  <c r="I37" i="70"/>
  <c r="H37" i="70"/>
  <c r="G37" i="70"/>
  <c r="F37" i="70"/>
  <c r="E37" i="70"/>
  <c r="C37" i="70"/>
  <c r="V36" i="70"/>
  <c r="U36" i="70"/>
  <c r="T36" i="70"/>
  <c r="S36" i="70"/>
  <c r="R36" i="70"/>
  <c r="Q36" i="70"/>
  <c r="P36" i="70"/>
  <c r="O36" i="70"/>
  <c r="N36" i="70"/>
  <c r="M36" i="70"/>
  <c r="L36" i="70"/>
  <c r="K36" i="70"/>
  <c r="J36" i="70"/>
  <c r="I36" i="70"/>
  <c r="H36" i="70"/>
  <c r="G36" i="70"/>
  <c r="F36" i="70"/>
  <c r="E36" i="70"/>
  <c r="C36" i="70"/>
  <c r="V35" i="70"/>
  <c r="U35" i="70"/>
  <c r="T35" i="70"/>
  <c r="S35" i="70"/>
  <c r="R35" i="70"/>
  <c r="Q35" i="70"/>
  <c r="P35" i="70"/>
  <c r="O35" i="70"/>
  <c r="N35" i="70"/>
  <c r="M35" i="70"/>
  <c r="L35" i="70"/>
  <c r="K35" i="70"/>
  <c r="J35" i="70"/>
  <c r="I35" i="70"/>
  <c r="H35" i="70"/>
  <c r="G35" i="70"/>
  <c r="F35" i="70"/>
  <c r="E35" i="70"/>
  <c r="W35" i="70" s="1"/>
  <c r="X35" i="70" s="1"/>
  <c r="Y35" i="70" s="1"/>
  <c r="C35" i="70"/>
  <c r="V34" i="70"/>
  <c r="U34" i="70"/>
  <c r="T34" i="70"/>
  <c r="S34" i="70"/>
  <c r="R34" i="70"/>
  <c r="Q34" i="70"/>
  <c r="P34" i="70"/>
  <c r="O34" i="70"/>
  <c r="N34" i="70"/>
  <c r="M34" i="70"/>
  <c r="L34" i="70"/>
  <c r="K34" i="70"/>
  <c r="J34" i="70"/>
  <c r="I34" i="70"/>
  <c r="H34" i="70"/>
  <c r="G34" i="70"/>
  <c r="F34" i="70"/>
  <c r="E34" i="70"/>
  <c r="C34" i="70"/>
  <c r="X33" i="70"/>
  <c r="Y33" i="70" s="1"/>
  <c r="W33" i="70"/>
  <c r="C33" i="70"/>
  <c r="V32" i="70"/>
  <c r="U32" i="70"/>
  <c r="T32" i="70"/>
  <c r="S32" i="70"/>
  <c r="R32" i="70"/>
  <c r="Q32" i="70"/>
  <c r="P32" i="70"/>
  <c r="O32" i="70"/>
  <c r="N32" i="70"/>
  <c r="M32" i="70"/>
  <c r="L32" i="70"/>
  <c r="K32" i="70"/>
  <c r="J32" i="70"/>
  <c r="I32" i="70"/>
  <c r="H32" i="70"/>
  <c r="G32" i="70"/>
  <c r="F32" i="70"/>
  <c r="E32" i="70"/>
  <c r="C32" i="70"/>
  <c r="V31" i="70"/>
  <c r="U31" i="70"/>
  <c r="T31" i="70"/>
  <c r="S31" i="70"/>
  <c r="R31" i="70"/>
  <c r="Q31" i="70"/>
  <c r="P31" i="70"/>
  <c r="O31" i="70"/>
  <c r="N31" i="70"/>
  <c r="M31" i="70"/>
  <c r="L31" i="70"/>
  <c r="K31" i="70"/>
  <c r="J31" i="70"/>
  <c r="I31" i="70"/>
  <c r="H31" i="70"/>
  <c r="G31" i="70"/>
  <c r="F31" i="70"/>
  <c r="E31" i="70"/>
  <c r="W31" i="70" s="1"/>
  <c r="X31" i="70" s="1"/>
  <c r="Y31" i="70" s="1"/>
  <c r="C31" i="70"/>
  <c r="V30" i="70"/>
  <c r="U30" i="70"/>
  <c r="T30" i="70"/>
  <c r="S30" i="70"/>
  <c r="R30" i="70"/>
  <c r="Q30" i="70"/>
  <c r="P30" i="70"/>
  <c r="O30" i="70"/>
  <c r="N30" i="70"/>
  <c r="M30" i="70"/>
  <c r="L30" i="70"/>
  <c r="K30" i="70"/>
  <c r="J30" i="70"/>
  <c r="I30" i="70"/>
  <c r="H30" i="70"/>
  <c r="G30" i="70"/>
  <c r="F30" i="70"/>
  <c r="E30" i="70"/>
  <c r="C30" i="70"/>
  <c r="V29" i="70"/>
  <c r="U29" i="70"/>
  <c r="T29" i="70"/>
  <c r="S29" i="70"/>
  <c r="R29" i="70"/>
  <c r="Q29" i="70"/>
  <c r="P29" i="70"/>
  <c r="O29" i="70"/>
  <c r="N29" i="70"/>
  <c r="M29" i="70"/>
  <c r="L29" i="70"/>
  <c r="K29" i="70"/>
  <c r="J29" i="70"/>
  <c r="I29" i="70"/>
  <c r="H29" i="70"/>
  <c r="G29" i="70"/>
  <c r="F29" i="70"/>
  <c r="E29" i="70"/>
  <c r="C29" i="70"/>
  <c r="V28" i="70"/>
  <c r="U28" i="70"/>
  <c r="T28" i="70"/>
  <c r="S28" i="70"/>
  <c r="R28" i="70"/>
  <c r="Q28" i="70"/>
  <c r="P28" i="70"/>
  <c r="O28" i="70"/>
  <c r="N28" i="70"/>
  <c r="M28" i="70"/>
  <c r="L28" i="70"/>
  <c r="K28" i="70"/>
  <c r="J28" i="70"/>
  <c r="I28" i="70"/>
  <c r="H28" i="70"/>
  <c r="G28" i="70"/>
  <c r="F28" i="70"/>
  <c r="E28" i="70"/>
  <c r="C28" i="70"/>
  <c r="V27" i="70"/>
  <c r="U27" i="70"/>
  <c r="T27" i="70"/>
  <c r="S27" i="70"/>
  <c r="R27" i="70"/>
  <c r="Q27" i="70"/>
  <c r="P27" i="70"/>
  <c r="O27" i="70"/>
  <c r="N27" i="70"/>
  <c r="M27" i="70"/>
  <c r="L27" i="70"/>
  <c r="K27" i="70"/>
  <c r="J27" i="70"/>
  <c r="I27" i="70"/>
  <c r="H27" i="70"/>
  <c r="G27" i="70"/>
  <c r="F27" i="70"/>
  <c r="E27" i="70"/>
  <c r="W27" i="70" s="1"/>
  <c r="X27" i="70" s="1"/>
  <c r="Y27" i="70" s="1"/>
  <c r="C27" i="70"/>
  <c r="V26" i="70"/>
  <c r="U26" i="70"/>
  <c r="T26" i="70"/>
  <c r="S26" i="70"/>
  <c r="R26" i="70"/>
  <c r="Q26" i="70"/>
  <c r="P26" i="70"/>
  <c r="O26" i="70"/>
  <c r="N26" i="70"/>
  <c r="M26" i="70"/>
  <c r="L26" i="70"/>
  <c r="K26" i="70"/>
  <c r="J26" i="70"/>
  <c r="I26" i="70"/>
  <c r="H26" i="70"/>
  <c r="G26" i="70"/>
  <c r="F26" i="70"/>
  <c r="E26" i="70"/>
  <c r="C26" i="70"/>
  <c r="V25" i="70"/>
  <c r="U25" i="70"/>
  <c r="T25" i="70"/>
  <c r="S25" i="70"/>
  <c r="R25" i="70"/>
  <c r="Q25" i="70"/>
  <c r="P25" i="70"/>
  <c r="O25" i="70"/>
  <c r="N25" i="70"/>
  <c r="M25" i="70"/>
  <c r="L25" i="70"/>
  <c r="K25" i="70"/>
  <c r="J25" i="70"/>
  <c r="I25" i="70"/>
  <c r="H25" i="70"/>
  <c r="G25" i="70"/>
  <c r="F25" i="70"/>
  <c r="E25" i="70"/>
  <c r="C25" i="70"/>
  <c r="V24" i="70"/>
  <c r="U24" i="70"/>
  <c r="T24" i="70"/>
  <c r="S24" i="70"/>
  <c r="R24" i="70"/>
  <c r="Q24" i="70"/>
  <c r="P24" i="70"/>
  <c r="O24" i="70"/>
  <c r="N24" i="70"/>
  <c r="M24" i="70"/>
  <c r="L24" i="70"/>
  <c r="K24" i="70"/>
  <c r="J24" i="70"/>
  <c r="I24" i="70"/>
  <c r="H24" i="70"/>
  <c r="G24" i="70"/>
  <c r="F24" i="70"/>
  <c r="E24" i="70"/>
  <c r="C24" i="70"/>
  <c r="V23" i="70"/>
  <c r="U23" i="70"/>
  <c r="T23" i="70"/>
  <c r="S23" i="70"/>
  <c r="R23" i="70"/>
  <c r="Q23" i="70"/>
  <c r="P23" i="70"/>
  <c r="O23" i="70"/>
  <c r="N23" i="70"/>
  <c r="M23" i="70"/>
  <c r="L23" i="70"/>
  <c r="K23" i="70"/>
  <c r="J23" i="70"/>
  <c r="I23" i="70"/>
  <c r="H23" i="70"/>
  <c r="G23" i="70"/>
  <c r="F23" i="70"/>
  <c r="E23" i="70"/>
  <c r="W23" i="70" s="1"/>
  <c r="X23" i="70" s="1"/>
  <c r="Y23" i="70" s="1"/>
  <c r="C23" i="70"/>
  <c r="V22" i="70"/>
  <c r="U22" i="70"/>
  <c r="T22" i="70"/>
  <c r="S22" i="70"/>
  <c r="R22" i="70"/>
  <c r="Q22" i="70"/>
  <c r="P22" i="70"/>
  <c r="O22" i="70"/>
  <c r="N22" i="70"/>
  <c r="M22" i="70"/>
  <c r="L22" i="70"/>
  <c r="K22" i="70"/>
  <c r="J22" i="70"/>
  <c r="I22" i="70"/>
  <c r="H22" i="70"/>
  <c r="G22" i="70"/>
  <c r="F22" i="70"/>
  <c r="E22" i="70"/>
  <c r="C22" i="70"/>
  <c r="V52" i="68"/>
  <c r="U52" i="68"/>
  <c r="T52" i="68"/>
  <c r="S52" i="68"/>
  <c r="R52" i="68"/>
  <c r="Q52" i="68"/>
  <c r="P52" i="68"/>
  <c r="O52" i="68"/>
  <c r="N52" i="68"/>
  <c r="M52" i="68"/>
  <c r="L52" i="68"/>
  <c r="K52" i="68"/>
  <c r="J52" i="68"/>
  <c r="I52" i="68"/>
  <c r="H52" i="68"/>
  <c r="G52" i="68"/>
  <c r="F52" i="68"/>
  <c r="E52" i="68"/>
  <c r="C52" i="68"/>
  <c r="V51" i="68"/>
  <c r="U51" i="68"/>
  <c r="T51" i="68"/>
  <c r="S51" i="68"/>
  <c r="R51" i="68"/>
  <c r="Q51" i="68"/>
  <c r="P51" i="68"/>
  <c r="O51" i="68"/>
  <c r="N51" i="68"/>
  <c r="M51" i="68"/>
  <c r="L51" i="68"/>
  <c r="K51" i="68"/>
  <c r="J51" i="68"/>
  <c r="I51" i="68"/>
  <c r="H51" i="68"/>
  <c r="G51" i="68"/>
  <c r="F51" i="68"/>
  <c r="E51" i="68"/>
  <c r="C51" i="68"/>
  <c r="V50" i="68"/>
  <c r="U50" i="68"/>
  <c r="T50" i="68"/>
  <c r="S50" i="68"/>
  <c r="R50" i="68"/>
  <c r="Q50" i="68"/>
  <c r="P50" i="68"/>
  <c r="O50" i="68"/>
  <c r="N50" i="68"/>
  <c r="M50" i="68"/>
  <c r="L50" i="68"/>
  <c r="K50" i="68"/>
  <c r="J50" i="68"/>
  <c r="I50" i="68"/>
  <c r="H50" i="68"/>
  <c r="G50" i="68"/>
  <c r="F50" i="68"/>
  <c r="E50" i="68"/>
  <c r="W50" i="68" s="1"/>
  <c r="X50" i="68" s="1"/>
  <c r="Y50" i="68" s="1"/>
  <c r="C50" i="68"/>
  <c r="V49" i="68"/>
  <c r="U49" i="68"/>
  <c r="T49" i="68"/>
  <c r="S49" i="68"/>
  <c r="R49" i="68"/>
  <c r="Q49" i="68"/>
  <c r="P49" i="68"/>
  <c r="O49" i="68"/>
  <c r="N49" i="68"/>
  <c r="M49" i="68"/>
  <c r="L49" i="68"/>
  <c r="K49" i="68"/>
  <c r="J49" i="68"/>
  <c r="I49" i="68"/>
  <c r="H49" i="68"/>
  <c r="G49" i="68"/>
  <c r="F49" i="68"/>
  <c r="E49" i="68"/>
  <c r="C49" i="68"/>
  <c r="V48" i="68"/>
  <c r="U48" i="68"/>
  <c r="T48" i="68"/>
  <c r="S48" i="68"/>
  <c r="R48" i="68"/>
  <c r="Q48" i="68"/>
  <c r="P48" i="68"/>
  <c r="O48" i="68"/>
  <c r="N48" i="68"/>
  <c r="M48" i="68"/>
  <c r="L48" i="68"/>
  <c r="K48" i="68"/>
  <c r="J48" i="68"/>
  <c r="I48" i="68"/>
  <c r="H48" i="68"/>
  <c r="G48" i="68"/>
  <c r="F48" i="68"/>
  <c r="E48" i="68"/>
  <c r="C48" i="68"/>
  <c r="V47" i="68"/>
  <c r="U47" i="68"/>
  <c r="T47" i="68"/>
  <c r="S47" i="68"/>
  <c r="R47" i="68"/>
  <c r="Q47" i="68"/>
  <c r="P47" i="68"/>
  <c r="O47" i="68"/>
  <c r="N47" i="68"/>
  <c r="M47" i="68"/>
  <c r="L47" i="68"/>
  <c r="K47" i="68"/>
  <c r="J47" i="68"/>
  <c r="I47" i="68"/>
  <c r="H47" i="68"/>
  <c r="G47" i="68"/>
  <c r="F47" i="68"/>
  <c r="W47" i="68" s="1"/>
  <c r="X47" i="68" s="1"/>
  <c r="Y47" i="68" s="1"/>
  <c r="E47" i="68"/>
  <c r="C47" i="68"/>
  <c r="V46" i="68"/>
  <c r="U46" i="68"/>
  <c r="T46" i="68"/>
  <c r="S46" i="68"/>
  <c r="R46" i="68"/>
  <c r="Q46" i="68"/>
  <c r="P46" i="68"/>
  <c r="O46" i="68"/>
  <c r="N46" i="68"/>
  <c r="M46" i="68"/>
  <c r="L46" i="68"/>
  <c r="K46" i="68"/>
  <c r="J46" i="68"/>
  <c r="I46" i="68"/>
  <c r="H46" i="68"/>
  <c r="G46" i="68"/>
  <c r="F46" i="68"/>
  <c r="E46" i="68"/>
  <c r="W46" i="68" s="1"/>
  <c r="X46" i="68" s="1"/>
  <c r="Y46" i="68" s="1"/>
  <c r="C46" i="68"/>
  <c r="V45" i="68"/>
  <c r="U45" i="68"/>
  <c r="T45" i="68"/>
  <c r="S45" i="68"/>
  <c r="R45" i="68"/>
  <c r="Q45" i="68"/>
  <c r="P45" i="68"/>
  <c r="O45" i="68"/>
  <c r="N45" i="68"/>
  <c r="M45" i="68"/>
  <c r="L45" i="68"/>
  <c r="K45" i="68"/>
  <c r="J45" i="68"/>
  <c r="I45" i="68"/>
  <c r="H45" i="68"/>
  <c r="G45" i="68"/>
  <c r="F45" i="68"/>
  <c r="E45" i="68"/>
  <c r="C45" i="68"/>
  <c r="V44" i="68"/>
  <c r="U44" i="68"/>
  <c r="T44" i="68"/>
  <c r="S44" i="68"/>
  <c r="R44" i="68"/>
  <c r="Q44" i="68"/>
  <c r="P44" i="68"/>
  <c r="O44" i="68"/>
  <c r="N44" i="68"/>
  <c r="M44" i="68"/>
  <c r="L44" i="68"/>
  <c r="K44" i="68"/>
  <c r="J44" i="68"/>
  <c r="I44" i="68"/>
  <c r="H44" i="68"/>
  <c r="G44" i="68"/>
  <c r="F44" i="68"/>
  <c r="E44" i="68"/>
  <c r="C44" i="68"/>
  <c r="V43" i="68"/>
  <c r="U43" i="68"/>
  <c r="T43" i="68"/>
  <c r="S43" i="68"/>
  <c r="R43" i="68"/>
  <c r="Q43" i="68"/>
  <c r="P43" i="68"/>
  <c r="O43" i="68"/>
  <c r="N43" i="68"/>
  <c r="M43" i="68"/>
  <c r="L43" i="68"/>
  <c r="K43" i="68"/>
  <c r="J43" i="68"/>
  <c r="I43" i="68"/>
  <c r="H43" i="68"/>
  <c r="G43" i="68"/>
  <c r="F43" i="68"/>
  <c r="W43" i="68" s="1"/>
  <c r="X43" i="68" s="1"/>
  <c r="Y43" i="68" s="1"/>
  <c r="E43" i="68"/>
  <c r="C43" i="68"/>
  <c r="V42" i="68"/>
  <c r="U42" i="68"/>
  <c r="T42" i="68"/>
  <c r="S42" i="68"/>
  <c r="R42" i="68"/>
  <c r="Q42" i="68"/>
  <c r="P42" i="68"/>
  <c r="O42" i="68"/>
  <c r="N42" i="68"/>
  <c r="M42" i="68"/>
  <c r="L42" i="68"/>
  <c r="K42" i="68"/>
  <c r="J42" i="68"/>
  <c r="I42" i="68"/>
  <c r="H42" i="68"/>
  <c r="G42" i="68"/>
  <c r="F42" i="68"/>
  <c r="E42" i="68"/>
  <c r="W42" i="68" s="1"/>
  <c r="X42" i="68" s="1"/>
  <c r="Y42" i="68" s="1"/>
  <c r="C42" i="68"/>
  <c r="V41" i="68"/>
  <c r="U41" i="68"/>
  <c r="T41" i="68"/>
  <c r="S41" i="68"/>
  <c r="R41" i="68"/>
  <c r="Q41" i="68"/>
  <c r="P41" i="68"/>
  <c r="O41" i="68"/>
  <c r="N41" i="68"/>
  <c r="M41" i="68"/>
  <c r="L41" i="68"/>
  <c r="K41" i="68"/>
  <c r="J41" i="68"/>
  <c r="I41" i="68"/>
  <c r="H41" i="68"/>
  <c r="G41" i="68"/>
  <c r="F41" i="68"/>
  <c r="E41" i="68"/>
  <c r="C41" i="68"/>
  <c r="V40" i="68"/>
  <c r="U40" i="68"/>
  <c r="T40" i="68"/>
  <c r="S40" i="68"/>
  <c r="R40" i="68"/>
  <c r="Q40" i="68"/>
  <c r="P40" i="68"/>
  <c r="O40" i="68"/>
  <c r="N40" i="68"/>
  <c r="M40" i="68"/>
  <c r="L40" i="68"/>
  <c r="K40" i="68"/>
  <c r="J40" i="68"/>
  <c r="I40" i="68"/>
  <c r="H40" i="68"/>
  <c r="G40" i="68"/>
  <c r="F40" i="68"/>
  <c r="E40" i="68"/>
  <c r="C40" i="68"/>
  <c r="V39" i="68"/>
  <c r="U39" i="68"/>
  <c r="T39" i="68"/>
  <c r="S39" i="68"/>
  <c r="R39" i="68"/>
  <c r="Q39" i="68"/>
  <c r="P39" i="68"/>
  <c r="O39" i="68"/>
  <c r="N39" i="68"/>
  <c r="M39" i="68"/>
  <c r="L39" i="68"/>
  <c r="K39" i="68"/>
  <c r="J39" i="68"/>
  <c r="I39" i="68"/>
  <c r="H39" i="68"/>
  <c r="G39" i="68"/>
  <c r="F39" i="68"/>
  <c r="W39" i="68" s="1"/>
  <c r="X39" i="68" s="1"/>
  <c r="Y39" i="68" s="1"/>
  <c r="E39" i="68"/>
  <c r="C39" i="68"/>
  <c r="V38" i="68"/>
  <c r="U38" i="68"/>
  <c r="T38" i="68"/>
  <c r="S38" i="68"/>
  <c r="R38" i="68"/>
  <c r="Q38" i="68"/>
  <c r="P38" i="68"/>
  <c r="O38" i="68"/>
  <c r="N38" i="68"/>
  <c r="M38" i="68"/>
  <c r="L38" i="68"/>
  <c r="K38" i="68"/>
  <c r="J38" i="68"/>
  <c r="I38" i="68"/>
  <c r="H38" i="68"/>
  <c r="G38" i="68"/>
  <c r="F38" i="68"/>
  <c r="E38" i="68"/>
  <c r="W38" i="68" s="1"/>
  <c r="X38" i="68" s="1"/>
  <c r="Y38" i="68" s="1"/>
  <c r="C38" i="68"/>
  <c r="V37" i="68"/>
  <c r="U37" i="68"/>
  <c r="T37" i="68"/>
  <c r="S37" i="68"/>
  <c r="R37" i="68"/>
  <c r="Q37" i="68"/>
  <c r="P37" i="68"/>
  <c r="O37" i="68"/>
  <c r="N37" i="68"/>
  <c r="M37" i="68"/>
  <c r="L37" i="68"/>
  <c r="K37" i="68"/>
  <c r="J37" i="68"/>
  <c r="I37" i="68"/>
  <c r="H37" i="68"/>
  <c r="G37" i="68"/>
  <c r="F37" i="68"/>
  <c r="E37" i="68"/>
  <c r="C37" i="68"/>
  <c r="V36" i="68"/>
  <c r="U36" i="68"/>
  <c r="T36" i="68"/>
  <c r="S36" i="68"/>
  <c r="R36" i="68"/>
  <c r="Q36" i="68"/>
  <c r="P36" i="68"/>
  <c r="O36" i="68"/>
  <c r="N36" i="68"/>
  <c r="M36" i="68"/>
  <c r="L36" i="68"/>
  <c r="K36" i="68"/>
  <c r="J36" i="68"/>
  <c r="I36" i="68"/>
  <c r="H36" i="68"/>
  <c r="G36" i="68"/>
  <c r="F36" i="68"/>
  <c r="E36" i="68"/>
  <c r="C36" i="68"/>
  <c r="V35" i="68"/>
  <c r="U35" i="68"/>
  <c r="T35" i="68"/>
  <c r="S35" i="68"/>
  <c r="R35" i="68"/>
  <c r="Q35" i="68"/>
  <c r="P35" i="68"/>
  <c r="O35" i="68"/>
  <c r="N35" i="68"/>
  <c r="M35" i="68"/>
  <c r="L35" i="68"/>
  <c r="K35" i="68"/>
  <c r="J35" i="68"/>
  <c r="I35" i="68"/>
  <c r="H35" i="68"/>
  <c r="G35" i="68"/>
  <c r="F35" i="68"/>
  <c r="E35" i="68"/>
  <c r="C35" i="68"/>
  <c r="V34" i="68"/>
  <c r="U34" i="68"/>
  <c r="T34" i="68"/>
  <c r="S34" i="68"/>
  <c r="R34" i="68"/>
  <c r="Q34" i="68"/>
  <c r="P34" i="68"/>
  <c r="O34" i="68"/>
  <c r="N34" i="68"/>
  <c r="M34" i="68"/>
  <c r="L34" i="68"/>
  <c r="K34" i="68"/>
  <c r="J34" i="68"/>
  <c r="I34" i="68"/>
  <c r="H34" i="68"/>
  <c r="G34" i="68"/>
  <c r="F34" i="68"/>
  <c r="E34" i="68"/>
  <c r="W34" i="68" s="1"/>
  <c r="X34" i="68" s="1"/>
  <c r="Y34" i="68" s="1"/>
  <c r="C34" i="68"/>
  <c r="X33" i="68"/>
  <c r="Y33" i="68" s="1"/>
  <c r="W33" i="68"/>
  <c r="C33" i="68"/>
  <c r="V32" i="68"/>
  <c r="U32" i="68"/>
  <c r="T32" i="68"/>
  <c r="S32" i="68"/>
  <c r="R32" i="68"/>
  <c r="Q32" i="68"/>
  <c r="P32" i="68"/>
  <c r="O32" i="68"/>
  <c r="N32" i="68"/>
  <c r="M32" i="68"/>
  <c r="L32" i="68"/>
  <c r="K32" i="68"/>
  <c r="J32" i="68"/>
  <c r="I32" i="68"/>
  <c r="H32" i="68"/>
  <c r="G32" i="68"/>
  <c r="W32" i="68" s="1"/>
  <c r="X32" i="68" s="1"/>
  <c r="Y32" i="68" s="1"/>
  <c r="F32" i="68"/>
  <c r="E32" i="68"/>
  <c r="C32" i="68"/>
  <c r="V31" i="68"/>
  <c r="U31" i="68"/>
  <c r="T31" i="68"/>
  <c r="S31" i="68"/>
  <c r="R31" i="68"/>
  <c r="Q31" i="68"/>
  <c r="P31" i="68"/>
  <c r="O31" i="68"/>
  <c r="N31" i="68"/>
  <c r="M31" i="68"/>
  <c r="L31" i="68"/>
  <c r="K31" i="68"/>
  <c r="J31" i="68"/>
  <c r="I31" i="68"/>
  <c r="H31" i="68"/>
  <c r="G31" i="68"/>
  <c r="F31" i="68"/>
  <c r="E31" i="68"/>
  <c r="C31" i="68"/>
  <c r="V30" i="68"/>
  <c r="U30" i="68"/>
  <c r="T30" i="68"/>
  <c r="S30" i="68"/>
  <c r="R30" i="68"/>
  <c r="Q30" i="68"/>
  <c r="P30" i="68"/>
  <c r="O30" i="68"/>
  <c r="N30" i="68"/>
  <c r="M30" i="68"/>
  <c r="L30" i="68"/>
  <c r="K30" i="68"/>
  <c r="J30" i="68"/>
  <c r="I30" i="68"/>
  <c r="H30" i="68"/>
  <c r="G30" i="68"/>
  <c r="F30" i="68"/>
  <c r="E30" i="68"/>
  <c r="C30" i="68"/>
  <c r="V29" i="68"/>
  <c r="U29" i="68"/>
  <c r="T29" i="68"/>
  <c r="S29" i="68"/>
  <c r="R29" i="68"/>
  <c r="Q29" i="68"/>
  <c r="P29" i="68"/>
  <c r="O29" i="68"/>
  <c r="N29" i="68"/>
  <c r="M29" i="68"/>
  <c r="L29" i="68"/>
  <c r="K29" i="68"/>
  <c r="J29" i="68"/>
  <c r="I29" i="68"/>
  <c r="H29" i="68"/>
  <c r="G29" i="68"/>
  <c r="F29" i="68"/>
  <c r="E29" i="68"/>
  <c r="C29" i="68"/>
  <c r="V28" i="68"/>
  <c r="U28" i="68"/>
  <c r="T28" i="68"/>
  <c r="S28" i="68"/>
  <c r="R28" i="68"/>
  <c r="Q28" i="68"/>
  <c r="P28" i="68"/>
  <c r="O28" i="68"/>
  <c r="N28" i="68"/>
  <c r="M28" i="68"/>
  <c r="L28" i="68"/>
  <c r="K28" i="68"/>
  <c r="J28" i="68"/>
  <c r="I28" i="68"/>
  <c r="H28" i="68"/>
  <c r="G28" i="68"/>
  <c r="F28" i="68"/>
  <c r="E28" i="68"/>
  <c r="C28" i="68"/>
  <c r="V27" i="68"/>
  <c r="U27" i="68"/>
  <c r="T27" i="68"/>
  <c r="S27" i="68"/>
  <c r="R27" i="68"/>
  <c r="Q27" i="68"/>
  <c r="P27" i="68"/>
  <c r="O27" i="68"/>
  <c r="N27" i="68"/>
  <c r="M27" i="68"/>
  <c r="L27" i="68"/>
  <c r="K27" i="68"/>
  <c r="J27" i="68"/>
  <c r="I27" i="68"/>
  <c r="H27" i="68"/>
  <c r="G27" i="68"/>
  <c r="F27" i="68"/>
  <c r="E27" i="68"/>
  <c r="C27" i="68"/>
  <c r="V26" i="68"/>
  <c r="U26" i="68"/>
  <c r="T26" i="68"/>
  <c r="S26" i="68"/>
  <c r="R26" i="68"/>
  <c r="Q26" i="68"/>
  <c r="P26" i="68"/>
  <c r="O26" i="68"/>
  <c r="N26" i="68"/>
  <c r="M26" i="68"/>
  <c r="L26" i="68"/>
  <c r="K26" i="68"/>
  <c r="J26" i="68"/>
  <c r="I26" i="68"/>
  <c r="H26" i="68"/>
  <c r="G26" i="68"/>
  <c r="F26" i="68"/>
  <c r="E26" i="68"/>
  <c r="C26" i="68"/>
  <c r="V25" i="68"/>
  <c r="U25" i="68"/>
  <c r="T25" i="68"/>
  <c r="S25" i="68"/>
  <c r="R25" i="68"/>
  <c r="Q25" i="68"/>
  <c r="P25" i="68"/>
  <c r="O25" i="68"/>
  <c r="N25" i="68"/>
  <c r="M25" i="68"/>
  <c r="L25" i="68"/>
  <c r="K25" i="68"/>
  <c r="J25" i="68"/>
  <c r="I25" i="68"/>
  <c r="H25" i="68"/>
  <c r="G25" i="68"/>
  <c r="F25" i="68"/>
  <c r="E25" i="68"/>
  <c r="C25" i="68"/>
  <c r="V24" i="68"/>
  <c r="U24" i="68"/>
  <c r="T24" i="68"/>
  <c r="S24" i="68"/>
  <c r="R24" i="68"/>
  <c r="Q24" i="68"/>
  <c r="P24" i="68"/>
  <c r="O24" i="68"/>
  <c r="N24" i="68"/>
  <c r="M24" i="68"/>
  <c r="L24" i="68"/>
  <c r="K24" i="68"/>
  <c r="J24" i="68"/>
  <c r="I24" i="68"/>
  <c r="H24" i="68"/>
  <c r="G24" i="68"/>
  <c r="W24" i="68" s="1"/>
  <c r="X24" i="68" s="1"/>
  <c r="Y24" i="68" s="1"/>
  <c r="F24" i="68"/>
  <c r="E24" i="68"/>
  <c r="C24" i="68"/>
  <c r="V23" i="68"/>
  <c r="U23" i="68"/>
  <c r="T23" i="68"/>
  <c r="S23" i="68"/>
  <c r="R23" i="68"/>
  <c r="Q23" i="68"/>
  <c r="P23" i="68"/>
  <c r="O23" i="68"/>
  <c r="N23" i="68"/>
  <c r="M23" i="68"/>
  <c r="L23" i="68"/>
  <c r="K23" i="68"/>
  <c r="J23" i="68"/>
  <c r="I23" i="68"/>
  <c r="H23" i="68"/>
  <c r="G23" i="68"/>
  <c r="F23" i="68"/>
  <c r="E23" i="68"/>
  <c r="C23" i="68"/>
  <c r="V22" i="68"/>
  <c r="U22" i="68"/>
  <c r="T22" i="68"/>
  <c r="S22" i="68"/>
  <c r="R22" i="68"/>
  <c r="Q22" i="68"/>
  <c r="P22" i="68"/>
  <c r="O22" i="68"/>
  <c r="N22" i="68"/>
  <c r="M22" i="68"/>
  <c r="L22" i="68"/>
  <c r="K22" i="68"/>
  <c r="J22" i="68"/>
  <c r="I22" i="68"/>
  <c r="H22" i="68"/>
  <c r="G22" i="68"/>
  <c r="F22" i="68"/>
  <c r="E22" i="68"/>
  <c r="C22" i="68"/>
  <c r="W25" i="68" l="1"/>
  <c r="X25" i="68" s="1"/>
  <c r="Y25" i="68" s="1"/>
  <c r="W29" i="68"/>
  <c r="X29" i="68" s="1"/>
  <c r="Y29" i="68" s="1"/>
  <c r="W45" i="68"/>
  <c r="X45" i="68" s="1"/>
  <c r="Y45" i="68" s="1"/>
  <c r="W22" i="70"/>
  <c r="X22" i="70" s="1"/>
  <c r="Y22" i="70" s="1"/>
  <c r="W26" i="70"/>
  <c r="X26" i="70" s="1"/>
  <c r="Y26" i="70" s="1"/>
  <c r="W30" i="70"/>
  <c r="X30" i="70" s="1"/>
  <c r="Y30" i="70" s="1"/>
  <c r="W34" i="70"/>
  <c r="X34" i="70" s="1"/>
  <c r="Y34" i="70" s="1"/>
  <c r="W38" i="70"/>
  <c r="X38" i="70" s="1"/>
  <c r="Y38" i="70" s="1"/>
  <c r="W42" i="70"/>
  <c r="X42" i="70" s="1"/>
  <c r="Y42" i="70" s="1"/>
  <c r="W46" i="70"/>
  <c r="X46" i="70" s="1"/>
  <c r="Y46" i="70" s="1"/>
  <c r="W50" i="70"/>
  <c r="X50" i="70" s="1"/>
  <c r="Y50" i="70" s="1"/>
  <c r="W22" i="68"/>
  <c r="X22" i="68" s="1"/>
  <c r="Y22" i="68" s="1"/>
  <c r="W26" i="68"/>
  <c r="X26" i="68" s="1"/>
  <c r="Y26" i="68" s="1"/>
  <c r="W28" i="68"/>
  <c r="X28" i="68" s="1"/>
  <c r="Y28" i="68" s="1"/>
  <c r="W30" i="68"/>
  <c r="X30" i="68" s="1"/>
  <c r="Y30" i="68" s="1"/>
  <c r="W36" i="68"/>
  <c r="X36" i="68" s="1"/>
  <c r="Y36" i="68" s="1"/>
  <c r="W37" i="68"/>
  <c r="X37" i="68" s="1"/>
  <c r="Y37" i="68" s="1"/>
  <c r="W40" i="68"/>
  <c r="X40" i="68" s="1"/>
  <c r="Y40" i="68" s="1"/>
  <c r="W41" i="68"/>
  <c r="X41" i="68" s="1"/>
  <c r="Y41" i="68" s="1"/>
  <c r="W44" i="68"/>
  <c r="X44" i="68" s="1"/>
  <c r="Y44" i="68" s="1"/>
  <c r="W48" i="68"/>
  <c r="X48" i="68" s="1"/>
  <c r="Y48" i="68" s="1"/>
  <c r="W49" i="68"/>
  <c r="X49" i="68" s="1"/>
  <c r="Y49" i="68" s="1"/>
  <c r="W52" i="68"/>
  <c r="X52" i="68" s="1"/>
  <c r="Y52" i="68" s="1"/>
  <c r="W25" i="70"/>
  <c r="X25" i="70" s="1"/>
  <c r="Y25" i="70" s="1"/>
  <c r="W29" i="70"/>
  <c r="X29" i="70" s="1"/>
  <c r="Y29" i="70" s="1"/>
  <c r="W37" i="70"/>
  <c r="X37" i="70" s="1"/>
  <c r="Y37" i="70" s="1"/>
  <c r="W41" i="70"/>
  <c r="X41" i="70" s="1"/>
  <c r="Y41" i="70" s="1"/>
  <c r="W45" i="70"/>
  <c r="X45" i="70" s="1"/>
  <c r="Y45" i="70" s="1"/>
  <c r="W49" i="70"/>
  <c r="X49" i="70" s="1"/>
  <c r="Y49" i="70" s="1"/>
  <c r="W23" i="68"/>
  <c r="X23" i="68" s="1"/>
  <c r="Y23" i="68" s="1"/>
  <c r="W27" i="68"/>
  <c r="X27" i="68" s="1"/>
  <c r="Y27" i="68" s="1"/>
  <c r="W31" i="68"/>
  <c r="X31" i="68" s="1"/>
  <c r="Y31" i="68" s="1"/>
  <c r="W35" i="68"/>
  <c r="X35" i="68" s="1"/>
  <c r="Y35" i="68" s="1"/>
  <c r="W51" i="68"/>
  <c r="X51" i="68" s="1"/>
  <c r="Y51" i="68" s="1"/>
  <c r="W24" i="70"/>
  <c r="X24" i="70" s="1"/>
  <c r="Y24" i="70" s="1"/>
  <c r="W28" i="70"/>
  <c r="X28" i="70" s="1"/>
  <c r="Y28" i="70" s="1"/>
  <c r="W32" i="70"/>
  <c r="X32" i="70" s="1"/>
  <c r="Y32" i="70" s="1"/>
  <c r="W36" i="70"/>
  <c r="X36" i="70" s="1"/>
  <c r="Y36" i="70" s="1"/>
  <c r="W40" i="70"/>
  <c r="X40" i="70" s="1"/>
  <c r="Y40" i="70" s="1"/>
  <c r="W44" i="70"/>
  <c r="X44" i="70" s="1"/>
  <c r="Y44" i="70" s="1"/>
  <c r="W48" i="70"/>
  <c r="X48" i="70" s="1"/>
  <c r="Y48" i="70" s="1"/>
  <c r="W52" i="70"/>
  <c r="X52" i="70" s="1"/>
  <c r="Y52" i="70" s="1"/>
  <c r="G14" i="58"/>
  <c r="G8" i="58"/>
  <c r="G9" i="58"/>
  <c r="G35" i="55"/>
  <c r="G26" i="55"/>
  <c r="G33" i="53"/>
  <c r="G21" i="53"/>
  <c r="G16" i="51"/>
  <c r="G9" i="51"/>
  <c r="G15" i="50"/>
  <c r="G8" i="50"/>
  <c r="G35" i="21" l="1"/>
  <c r="G26" i="21"/>
  <c r="G34" i="44"/>
  <c r="G25" i="44"/>
  <c r="C12" i="22"/>
  <c r="D12" i="22"/>
  <c r="E12" i="22"/>
  <c r="F12" i="22"/>
  <c r="C36" i="21"/>
  <c r="G30" i="21"/>
  <c r="G34" i="21"/>
  <c r="G33" i="21"/>
  <c r="G32" i="21"/>
  <c r="G25" i="21"/>
  <c r="G24" i="21"/>
  <c r="G23" i="21"/>
  <c r="I12" i="22" l="1"/>
  <c r="H12" i="22"/>
  <c r="J12" i="22"/>
  <c r="G32" i="1"/>
  <c r="G29" i="47" l="1"/>
  <c r="G10" i="48"/>
  <c r="G33" i="46" l="1"/>
  <c r="G23" i="46"/>
  <c r="G32" i="46"/>
  <c r="G21" i="21"/>
  <c r="G32" i="44"/>
  <c r="G15" i="58" l="1"/>
  <c r="G16" i="54"/>
  <c r="G9" i="54"/>
  <c r="G15" i="47"/>
  <c r="G9" i="47"/>
  <c r="G9" i="44" l="1"/>
  <c r="G9" i="22"/>
  <c r="G32" i="56"/>
  <c r="G11" i="54"/>
  <c r="G33" i="51"/>
  <c r="G31" i="58" l="1"/>
  <c r="D38" i="60"/>
  <c r="E38" i="60"/>
  <c r="F38" i="60"/>
  <c r="C38" i="60"/>
  <c r="D29" i="60"/>
  <c r="E29" i="60"/>
  <c r="F29" i="60"/>
  <c r="C29" i="60"/>
  <c r="D29" i="54"/>
  <c r="E29" i="54"/>
  <c r="F29" i="54"/>
  <c r="J29" i="54" s="1"/>
  <c r="C29" i="54"/>
  <c r="D38" i="54"/>
  <c r="E38" i="54"/>
  <c r="F38" i="54"/>
  <c r="C38" i="54"/>
  <c r="G14" i="52"/>
  <c r="G15" i="52"/>
  <c r="G17" i="52"/>
  <c r="G8" i="52"/>
  <c r="G9" i="52"/>
  <c r="G11" i="52"/>
  <c r="G31" i="50"/>
  <c r="G22" i="50"/>
  <c r="J38" i="54" l="1"/>
  <c r="I38" i="54"/>
  <c r="H38" i="54"/>
  <c r="G12" i="52"/>
  <c r="G23" i="44"/>
  <c r="G28" i="19"/>
  <c r="G10" i="19"/>
  <c r="G23" i="1"/>
  <c r="C18" i="1"/>
  <c r="G11" i="1"/>
  <c r="C12" i="1"/>
  <c r="G36" i="63" l="1"/>
  <c r="G27" i="63"/>
  <c r="F36" i="63"/>
  <c r="E36" i="63"/>
  <c r="D36" i="63"/>
  <c r="C36" i="63"/>
  <c r="F27" i="63"/>
  <c r="E27" i="63"/>
  <c r="D27" i="63"/>
  <c r="C27" i="63"/>
  <c r="F18" i="63"/>
  <c r="E18" i="63"/>
  <c r="D18" i="63"/>
  <c r="C18" i="63"/>
  <c r="G18" i="63"/>
  <c r="G30" i="51"/>
  <c r="E40" i="63" l="1"/>
  <c r="F39" i="63"/>
  <c r="E39" i="63"/>
  <c r="F40" i="63"/>
  <c r="G40" i="63"/>
  <c r="D40" i="63"/>
  <c r="D39" i="63"/>
  <c r="G39" i="63"/>
  <c r="R26" i="20" l="1"/>
  <c r="R25" i="20"/>
  <c r="R24" i="20"/>
  <c r="S28" i="18" l="1"/>
  <c r="S27" i="18"/>
  <c r="S26" i="18"/>
  <c r="G38" i="60" l="1"/>
  <c r="G29" i="60"/>
  <c r="F20" i="60"/>
  <c r="E20" i="60"/>
  <c r="D20" i="60"/>
  <c r="C20" i="60"/>
  <c r="G20" i="60"/>
  <c r="F13" i="60"/>
  <c r="E13" i="60"/>
  <c r="D13" i="60"/>
  <c r="D41" i="60" s="1"/>
  <c r="C13" i="60"/>
  <c r="G13" i="60"/>
  <c r="D42" i="60" l="1"/>
  <c r="E42" i="60"/>
  <c r="F42" i="60"/>
  <c r="E41" i="60"/>
  <c r="F41" i="60"/>
  <c r="G42" i="60"/>
  <c r="G41" i="60"/>
  <c r="C12" i="58"/>
  <c r="G19" i="55"/>
  <c r="G12" i="55"/>
  <c r="G31" i="52"/>
  <c r="G19" i="50"/>
  <c r="G12" i="50"/>
  <c r="G24" i="48"/>
  <c r="G12" i="48"/>
  <c r="G33" i="22"/>
  <c r="G33" i="50" l="1"/>
  <c r="G24" i="50"/>
  <c r="G23" i="58"/>
  <c r="G28" i="58"/>
  <c r="G20" i="58"/>
  <c r="G29" i="58"/>
  <c r="G21" i="58"/>
  <c r="G22" i="58"/>
  <c r="G34" i="58" l="1"/>
  <c r="U27" i="20" s="1"/>
  <c r="G17" i="58"/>
  <c r="G14" i="22"/>
  <c r="G11" i="58"/>
  <c r="G12" i="58" s="1"/>
  <c r="V20" i="18" s="1"/>
  <c r="F34" i="58"/>
  <c r="U26" i="20" s="1"/>
  <c r="E34" i="58"/>
  <c r="U25" i="20" s="1"/>
  <c r="D34" i="58"/>
  <c r="C34" i="58"/>
  <c r="F26" i="58"/>
  <c r="E26" i="58"/>
  <c r="V27" i="18" s="1"/>
  <c r="D26" i="58"/>
  <c r="C26" i="58"/>
  <c r="G26" i="58"/>
  <c r="V29" i="18" s="1"/>
  <c r="F18" i="58"/>
  <c r="U17" i="20" s="1"/>
  <c r="E18" i="58"/>
  <c r="U16" i="20" s="1"/>
  <c r="D18" i="58"/>
  <c r="U15" i="20" s="1"/>
  <c r="C18" i="58"/>
  <c r="F12" i="58"/>
  <c r="V19" i="18" s="1"/>
  <c r="E12" i="58"/>
  <c r="V18" i="18" s="1"/>
  <c r="D12" i="58"/>
  <c r="V17" i="18" s="1"/>
  <c r="G21" i="56"/>
  <c r="G20" i="56"/>
  <c r="G31" i="56"/>
  <c r="G30" i="56"/>
  <c r="G29" i="56"/>
  <c r="G33" i="56"/>
  <c r="G24" i="56"/>
  <c r="G15" i="56"/>
  <c r="G14" i="56"/>
  <c r="G9" i="56"/>
  <c r="G12" i="56" s="1"/>
  <c r="Q20" i="18"/>
  <c r="G15" i="53"/>
  <c r="G8" i="53"/>
  <c r="F36" i="56"/>
  <c r="T26" i="20" s="1"/>
  <c r="E36" i="56"/>
  <c r="D36" i="56"/>
  <c r="C36" i="56"/>
  <c r="F27" i="56"/>
  <c r="E27" i="56"/>
  <c r="D27" i="56"/>
  <c r="C27" i="56"/>
  <c r="F18" i="56"/>
  <c r="E18" i="56"/>
  <c r="D18" i="56"/>
  <c r="C18" i="56"/>
  <c r="F12" i="56"/>
  <c r="E12" i="56"/>
  <c r="D12" i="56"/>
  <c r="U24" i="20" l="1"/>
  <c r="I34" i="58"/>
  <c r="H34" i="58"/>
  <c r="J34" i="58"/>
  <c r="V26" i="18"/>
  <c r="I26" i="58"/>
  <c r="H26" i="58"/>
  <c r="V28" i="18"/>
  <c r="J26" i="58"/>
  <c r="T25" i="20"/>
  <c r="J36" i="56"/>
  <c r="T24" i="20"/>
  <c r="I36" i="56"/>
  <c r="H36" i="56"/>
  <c r="U26" i="18"/>
  <c r="H27" i="56"/>
  <c r="U27" i="18"/>
  <c r="I27" i="56"/>
  <c r="U28" i="18"/>
  <c r="J27" i="56"/>
  <c r="T17" i="20"/>
  <c r="J18" i="56"/>
  <c r="T16" i="20"/>
  <c r="I18" i="56"/>
  <c r="T15" i="20"/>
  <c r="H18" i="56"/>
  <c r="U19" i="18"/>
  <c r="J12" i="56"/>
  <c r="U18" i="18"/>
  <c r="I12" i="56"/>
  <c r="U17" i="18"/>
  <c r="H12" i="56"/>
  <c r="G18" i="58"/>
  <c r="U18" i="20" s="1"/>
  <c r="U20" i="18"/>
  <c r="D38" i="58"/>
  <c r="F37" i="58"/>
  <c r="E38" i="58"/>
  <c r="U7" i="20" s="1"/>
  <c r="F38" i="58"/>
  <c r="U8" i="20" s="1"/>
  <c r="D37" i="58"/>
  <c r="E37" i="58"/>
  <c r="V9" i="18" s="1"/>
  <c r="G37" i="58"/>
  <c r="V11" i="18" s="1"/>
  <c r="G36" i="56"/>
  <c r="T27" i="20" s="1"/>
  <c r="G27" i="56"/>
  <c r="U29" i="18" s="1"/>
  <c r="G18" i="56"/>
  <c r="T18" i="20" s="1"/>
  <c r="D39" i="56"/>
  <c r="D40" i="56"/>
  <c r="E40" i="56"/>
  <c r="F40" i="56"/>
  <c r="E39" i="56"/>
  <c r="F39" i="56"/>
  <c r="G33" i="55"/>
  <c r="G24" i="55"/>
  <c r="G34" i="55"/>
  <c r="G25" i="53"/>
  <c r="G34" i="53"/>
  <c r="U6" i="20" l="1"/>
  <c r="J38" i="58"/>
  <c r="I38" i="58"/>
  <c r="H38" i="58"/>
  <c r="V8" i="18"/>
  <c r="H37" i="58"/>
  <c r="I37" i="58"/>
  <c r="V10" i="18"/>
  <c r="J37" i="58"/>
  <c r="T7" i="20"/>
  <c r="I40" i="56"/>
  <c r="T6" i="20"/>
  <c r="H40" i="56"/>
  <c r="T8" i="20"/>
  <c r="J40" i="56"/>
  <c r="U9" i="18"/>
  <c r="I39" i="56"/>
  <c r="U10" i="18"/>
  <c r="J39" i="56"/>
  <c r="U8" i="18"/>
  <c r="H39" i="56"/>
  <c r="G38" i="58"/>
  <c r="U9" i="20" s="1"/>
  <c r="G39" i="56"/>
  <c r="U11" i="18" s="1"/>
  <c r="G40" i="56"/>
  <c r="T9" i="20" s="1"/>
  <c r="G32" i="55"/>
  <c r="G38" i="55" s="1"/>
  <c r="S27" i="20" s="1"/>
  <c r="G23" i="55"/>
  <c r="G21" i="46"/>
  <c r="G24" i="46"/>
  <c r="G17" i="55"/>
  <c r="G15" i="55"/>
  <c r="G10" i="55"/>
  <c r="G9" i="55"/>
  <c r="G8" i="55"/>
  <c r="G13" i="55" s="1"/>
  <c r="T20" i="18" s="1"/>
  <c r="S24" i="20"/>
  <c r="T27" i="18"/>
  <c r="T26" i="18"/>
  <c r="F20" i="55"/>
  <c r="E20" i="55"/>
  <c r="D20" i="55"/>
  <c r="C20" i="55"/>
  <c r="F13" i="55"/>
  <c r="E13" i="55"/>
  <c r="D13" i="55"/>
  <c r="C13" i="55"/>
  <c r="G35" i="54"/>
  <c r="G26" i="54"/>
  <c r="G34" i="54"/>
  <c r="G25" i="54"/>
  <c r="G33" i="54"/>
  <c r="G24" i="54"/>
  <c r="G31" i="54"/>
  <c r="G22" i="54"/>
  <c r="G32" i="54"/>
  <c r="G23" i="54"/>
  <c r="C13" i="54"/>
  <c r="G15" i="54"/>
  <c r="G20" i="54" s="1"/>
  <c r="G8" i="54"/>
  <c r="G13" i="54" s="1"/>
  <c r="R17" i="20"/>
  <c r="R16" i="20"/>
  <c r="R15" i="20"/>
  <c r="S19" i="18"/>
  <c r="S18" i="18"/>
  <c r="S17" i="18"/>
  <c r="C28" i="53"/>
  <c r="D28" i="53"/>
  <c r="E28" i="53"/>
  <c r="F28" i="53"/>
  <c r="G31" i="53"/>
  <c r="G22" i="53"/>
  <c r="G30" i="53"/>
  <c r="G18" i="53"/>
  <c r="G16" i="53"/>
  <c r="F36" i="53"/>
  <c r="Q26" i="20" s="1"/>
  <c r="E36" i="53"/>
  <c r="Q25" i="20" s="1"/>
  <c r="D36" i="53"/>
  <c r="C36" i="53"/>
  <c r="F19" i="53"/>
  <c r="E19" i="53"/>
  <c r="D19" i="53"/>
  <c r="C19" i="53"/>
  <c r="F13" i="53"/>
  <c r="E13" i="53"/>
  <c r="D13" i="53"/>
  <c r="C13" i="53"/>
  <c r="S15" i="20" l="1"/>
  <c r="H20" i="55"/>
  <c r="G29" i="55"/>
  <c r="T29" i="18" s="1"/>
  <c r="T17" i="18"/>
  <c r="H13" i="55"/>
  <c r="T18" i="18"/>
  <c r="I13" i="55"/>
  <c r="S16" i="20"/>
  <c r="I20" i="55"/>
  <c r="T19" i="18"/>
  <c r="J13" i="55"/>
  <c r="S25" i="20"/>
  <c r="I38" i="55"/>
  <c r="S26" i="20"/>
  <c r="J38" i="55"/>
  <c r="S17" i="20"/>
  <c r="J20" i="55"/>
  <c r="T28" i="18"/>
  <c r="J29" i="55"/>
  <c r="R26" i="18"/>
  <c r="H28" i="53"/>
  <c r="R18" i="18"/>
  <c r="I13" i="53"/>
  <c r="Q16" i="20"/>
  <c r="I19" i="53"/>
  <c r="R19" i="18"/>
  <c r="J13" i="53"/>
  <c r="Q17" i="20"/>
  <c r="J19" i="53"/>
  <c r="R17" i="18"/>
  <c r="H13" i="53"/>
  <c r="Q15" i="20"/>
  <c r="H19" i="53"/>
  <c r="R28" i="18"/>
  <c r="J28" i="53"/>
  <c r="R27" i="18"/>
  <c r="I28" i="53"/>
  <c r="Q24" i="20"/>
  <c r="J36" i="53"/>
  <c r="I36" i="53"/>
  <c r="H36" i="53"/>
  <c r="G36" i="53"/>
  <c r="Q27" i="20" s="1"/>
  <c r="G29" i="54"/>
  <c r="S20" i="18"/>
  <c r="G20" i="55"/>
  <c r="S18" i="20" s="1"/>
  <c r="G38" i="54"/>
  <c r="R27" i="20" s="1"/>
  <c r="R18" i="20"/>
  <c r="G28" i="53"/>
  <c r="F39" i="53"/>
  <c r="D40" i="53"/>
  <c r="D42" i="55"/>
  <c r="F41" i="55"/>
  <c r="T10" i="18" s="1"/>
  <c r="E42" i="55"/>
  <c r="S7" i="20" s="1"/>
  <c r="F42" i="55"/>
  <c r="D41" i="55"/>
  <c r="E41" i="55"/>
  <c r="T9" i="18" s="1"/>
  <c r="F41" i="54"/>
  <c r="D42" i="54"/>
  <c r="E42" i="54"/>
  <c r="R7" i="20" s="1"/>
  <c r="F42" i="54"/>
  <c r="R8" i="20" s="1"/>
  <c r="D41" i="54"/>
  <c r="S8" i="18" s="1"/>
  <c r="E41" i="54"/>
  <c r="S9" i="18" s="1"/>
  <c r="E40" i="53"/>
  <c r="Q7" i="20" s="1"/>
  <c r="G19" i="53"/>
  <c r="Q18" i="20" s="1"/>
  <c r="F40" i="53"/>
  <c r="Q8" i="20" s="1"/>
  <c r="G13" i="53"/>
  <c r="R20" i="18" s="1"/>
  <c r="D39" i="53"/>
  <c r="E39" i="53"/>
  <c r="C12" i="52"/>
  <c r="G41" i="55" l="1"/>
  <c r="T11" i="18" s="1"/>
  <c r="S6" i="20"/>
  <c r="H42" i="55"/>
  <c r="I42" i="55"/>
  <c r="T8" i="18"/>
  <c r="J41" i="55"/>
  <c r="I41" i="55"/>
  <c r="H41" i="55"/>
  <c r="S8" i="20"/>
  <c r="J42" i="55"/>
  <c r="R6" i="20"/>
  <c r="I42" i="54"/>
  <c r="H42" i="54"/>
  <c r="J42" i="54"/>
  <c r="S10" i="18"/>
  <c r="J41" i="54"/>
  <c r="R9" i="18"/>
  <c r="I39" i="53"/>
  <c r="R10" i="18"/>
  <c r="J39" i="53"/>
  <c r="R8" i="18"/>
  <c r="H39" i="53"/>
  <c r="Q6" i="20"/>
  <c r="I40" i="53"/>
  <c r="H40" i="53"/>
  <c r="J40" i="53"/>
  <c r="R29" i="18"/>
  <c r="G39" i="53"/>
  <c r="R11" i="18" s="1"/>
  <c r="G42" i="55"/>
  <c r="S9" i="20" s="1"/>
  <c r="G42" i="54"/>
  <c r="R9" i="20" s="1"/>
  <c r="G41" i="54"/>
  <c r="S11" i="18" s="1"/>
  <c r="S29" i="18"/>
  <c r="G40" i="53"/>
  <c r="Q9" i="20" s="1"/>
  <c r="G32" i="52"/>
  <c r="G24" i="52"/>
  <c r="G23" i="52"/>
  <c r="G29" i="52"/>
  <c r="G21" i="52"/>
  <c r="G28" i="52"/>
  <c r="G20" i="52"/>
  <c r="F35" i="52"/>
  <c r="E35" i="52"/>
  <c r="D35" i="52"/>
  <c r="C35" i="52"/>
  <c r="F26" i="52"/>
  <c r="Q28" i="18" s="1"/>
  <c r="E26" i="52"/>
  <c r="Q27" i="18" s="1"/>
  <c r="D26" i="52"/>
  <c r="C26" i="52"/>
  <c r="F18" i="52"/>
  <c r="E18" i="52"/>
  <c r="D18" i="52"/>
  <c r="C18" i="52"/>
  <c r="G18" i="52"/>
  <c r="P18" i="20" s="1"/>
  <c r="F12" i="52"/>
  <c r="E12" i="52"/>
  <c r="D12" i="52"/>
  <c r="P25" i="20" l="1"/>
  <c r="I35" i="52"/>
  <c r="P26" i="20"/>
  <c r="J35" i="52"/>
  <c r="Q17" i="18"/>
  <c r="H12" i="52"/>
  <c r="Q19" i="18"/>
  <c r="J12" i="52"/>
  <c r="P16" i="20"/>
  <c r="I18" i="52"/>
  <c r="P17" i="20"/>
  <c r="J18" i="52"/>
  <c r="Q18" i="18"/>
  <c r="I12" i="52"/>
  <c r="P15" i="20"/>
  <c r="H18" i="52"/>
  <c r="P24" i="20"/>
  <c r="H35" i="52"/>
  <c r="Q26" i="18"/>
  <c r="H26" i="52"/>
  <c r="J26" i="52"/>
  <c r="I26" i="52"/>
  <c r="G35" i="52"/>
  <c r="P27" i="20" s="1"/>
  <c r="G26" i="52"/>
  <c r="Q29" i="18" s="1"/>
  <c r="D39" i="52"/>
  <c r="E39" i="52"/>
  <c r="P7" i="20" s="1"/>
  <c r="F39" i="52"/>
  <c r="D38" i="52"/>
  <c r="F38" i="52"/>
  <c r="Q10" i="18" s="1"/>
  <c r="E38" i="52"/>
  <c r="Q9" i="18" s="1"/>
  <c r="G22" i="48"/>
  <c r="C36" i="47"/>
  <c r="P8" i="20" l="1"/>
  <c r="J39" i="52"/>
  <c r="P6" i="20"/>
  <c r="H39" i="52"/>
  <c r="I39" i="52"/>
  <c r="Q8" i="18"/>
  <c r="I38" i="52"/>
  <c r="H38" i="52"/>
  <c r="J38" i="52"/>
  <c r="G38" i="52"/>
  <c r="Q11" i="18" s="1"/>
  <c r="G39" i="52"/>
  <c r="P9" i="20" s="1"/>
  <c r="D18" i="19"/>
  <c r="E18" i="19"/>
  <c r="F18" i="19"/>
  <c r="C18" i="19"/>
  <c r="D12" i="19"/>
  <c r="E12" i="19"/>
  <c r="F12" i="19"/>
  <c r="C12" i="19"/>
  <c r="G29" i="1"/>
  <c r="J18" i="19" l="1"/>
  <c r="I18" i="19"/>
  <c r="H18" i="19"/>
  <c r="J12" i="19"/>
  <c r="I12" i="19"/>
  <c r="H12" i="19"/>
  <c r="C28" i="51"/>
  <c r="D28" i="51"/>
  <c r="P26" i="18" s="1"/>
  <c r="E28" i="51"/>
  <c r="P27" i="18" s="1"/>
  <c r="F28" i="51"/>
  <c r="P28" i="18" s="1"/>
  <c r="G32" i="51"/>
  <c r="G18" i="51"/>
  <c r="G11" i="51"/>
  <c r="G15" i="51"/>
  <c r="G8" i="51"/>
  <c r="F37" i="51"/>
  <c r="E37" i="51"/>
  <c r="O25" i="20" s="1"/>
  <c r="D37" i="51"/>
  <c r="O24" i="20" s="1"/>
  <c r="C37" i="51"/>
  <c r="F19" i="51"/>
  <c r="O17" i="20" s="1"/>
  <c r="E19" i="51"/>
  <c r="O16" i="20" s="1"/>
  <c r="D19" i="51"/>
  <c r="O15" i="20" s="1"/>
  <c r="C19" i="51"/>
  <c r="F13" i="51"/>
  <c r="P19" i="18" s="1"/>
  <c r="E13" i="51"/>
  <c r="P18" i="18" s="1"/>
  <c r="D13" i="51"/>
  <c r="P17" i="18" s="1"/>
  <c r="C13" i="51"/>
  <c r="G36" i="48"/>
  <c r="G35" i="48"/>
  <c r="G26" i="48"/>
  <c r="G34" i="48"/>
  <c r="G25" i="48"/>
  <c r="G33" i="48"/>
  <c r="G32" i="48"/>
  <c r="G31" i="48"/>
  <c r="G23" i="48"/>
  <c r="G28" i="51" l="1"/>
  <c r="P29" i="18" s="1"/>
  <c r="G37" i="51"/>
  <c r="O27" i="20" s="1"/>
  <c r="G19" i="51"/>
  <c r="O18" i="20" s="1"/>
  <c r="G13" i="51"/>
  <c r="P20" i="18" s="1"/>
  <c r="D41" i="51"/>
  <c r="O6" i="20" s="1"/>
  <c r="E41" i="51"/>
  <c r="O7" i="20" s="1"/>
  <c r="F41" i="51"/>
  <c r="O8" i="20" s="1"/>
  <c r="D40" i="51"/>
  <c r="P8" i="18" s="1"/>
  <c r="E40" i="51"/>
  <c r="P9" i="18" s="1"/>
  <c r="F40" i="51"/>
  <c r="G21" i="47"/>
  <c r="G22" i="47"/>
  <c r="G23" i="47"/>
  <c r="G36" i="50"/>
  <c r="G32" i="50"/>
  <c r="G27" i="50"/>
  <c r="G23" i="50"/>
  <c r="G17" i="50"/>
  <c r="G10" i="50"/>
  <c r="G16" i="50"/>
  <c r="F38" i="50"/>
  <c r="N26" i="20" s="1"/>
  <c r="E38" i="50"/>
  <c r="N25" i="20" s="1"/>
  <c r="D38" i="50"/>
  <c r="C38" i="50"/>
  <c r="G37" i="50"/>
  <c r="F29" i="50"/>
  <c r="O28" i="18" s="1"/>
  <c r="E29" i="50"/>
  <c r="O27" i="18" s="1"/>
  <c r="D29" i="50"/>
  <c r="C29" i="50"/>
  <c r="G28" i="50"/>
  <c r="F20" i="50"/>
  <c r="E20" i="50"/>
  <c r="N16" i="20" s="1"/>
  <c r="D20" i="50"/>
  <c r="N15" i="20" s="1"/>
  <c r="C20" i="50"/>
  <c r="F13" i="50"/>
  <c r="E13" i="50"/>
  <c r="O18" i="18" s="1"/>
  <c r="D13" i="50"/>
  <c r="O17" i="18" s="1"/>
  <c r="G9" i="50"/>
  <c r="G22" i="49"/>
  <c r="G31" i="49"/>
  <c r="G23" i="49"/>
  <c r="G30" i="49"/>
  <c r="G38" i="50" l="1"/>
  <c r="N24" i="20"/>
  <c r="I38" i="50"/>
  <c r="H38" i="50"/>
  <c r="J38" i="50"/>
  <c r="O26" i="18"/>
  <c r="J29" i="50"/>
  <c r="I29" i="50"/>
  <c r="H29" i="50"/>
  <c r="O19" i="18"/>
  <c r="J13" i="50"/>
  <c r="N17" i="20"/>
  <c r="J20" i="50"/>
  <c r="N27" i="20"/>
  <c r="G29" i="50"/>
  <c r="O26" i="20"/>
  <c r="P10" i="18"/>
  <c r="E42" i="50"/>
  <c r="N7" i="20" s="1"/>
  <c r="G40" i="51"/>
  <c r="P11" i="18" s="1"/>
  <c r="G41" i="51"/>
  <c r="O9" i="20" s="1"/>
  <c r="D42" i="50"/>
  <c r="G20" i="50"/>
  <c r="F42" i="50"/>
  <c r="N8" i="20" s="1"/>
  <c r="E41" i="50"/>
  <c r="O9" i="18" s="1"/>
  <c r="F41" i="50"/>
  <c r="O10" i="18" s="1"/>
  <c r="G13" i="50"/>
  <c r="D41" i="50"/>
  <c r="G14" i="49"/>
  <c r="G15" i="49"/>
  <c r="N6" i="20" l="1"/>
  <c r="J42" i="50"/>
  <c r="I42" i="50"/>
  <c r="H42" i="50"/>
  <c r="O8" i="18"/>
  <c r="I41" i="50"/>
  <c r="H41" i="50"/>
  <c r="J41" i="50"/>
  <c r="G42" i="50"/>
  <c r="N9" i="20" s="1"/>
  <c r="N18" i="20"/>
  <c r="G41" i="50"/>
  <c r="O11" i="18" s="1"/>
  <c r="O29" i="18"/>
  <c r="O20" i="18"/>
  <c r="G28" i="49"/>
  <c r="G20" i="49"/>
  <c r="G17" i="49"/>
  <c r="G11" i="49"/>
  <c r="C12" i="49"/>
  <c r="G9" i="49"/>
  <c r="G8" i="49"/>
  <c r="F34" i="49"/>
  <c r="M26" i="20" s="1"/>
  <c r="E34" i="49"/>
  <c r="D34" i="49"/>
  <c r="C34" i="49"/>
  <c r="F26" i="49"/>
  <c r="E26" i="49"/>
  <c r="N27" i="18" s="1"/>
  <c r="D26" i="49"/>
  <c r="N26" i="18" s="1"/>
  <c r="C26" i="49"/>
  <c r="F18" i="49"/>
  <c r="E18" i="49"/>
  <c r="M16" i="20" s="1"/>
  <c r="D18" i="49"/>
  <c r="C18" i="49"/>
  <c r="F12" i="49"/>
  <c r="E12" i="49"/>
  <c r="D12" i="49"/>
  <c r="M24" i="20" l="1"/>
  <c r="J34" i="49"/>
  <c r="H34" i="49"/>
  <c r="M25" i="20"/>
  <c r="I34" i="49"/>
  <c r="M15" i="20"/>
  <c r="H18" i="49"/>
  <c r="I18" i="49"/>
  <c r="M17" i="20"/>
  <c r="J18" i="49"/>
  <c r="N18" i="18"/>
  <c r="I12" i="49"/>
  <c r="N17" i="18"/>
  <c r="H12" i="49"/>
  <c r="N19" i="18"/>
  <c r="J12" i="49"/>
  <c r="N28" i="18"/>
  <c r="J26" i="49"/>
  <c r="G34" i="49"/>
  <c r="M27" i="20" s="1"/>
  <c r="G26" i="49"/>
  <c r="N29" i="18" s="1"/>
  <c r="G18" i="49"/>
  <c r="M18" i="20" s="1"/>
  <c r="G12" i="49"/>
  <c r="N20" i="18" s="1"/>
  <c r="D37" i="49"/>
  <c r="E37" i="49"/>
  <c r="D38" i="49"/>
  <c r="E38" i="49"/>
  <c r="M7" i="20" s="1"/>
  <c r="F38" i="49"/>
  <c r="F37" i="49"/>
  <c r="G29" i="48"/>
  <c r="M29" i="18" s="1"/>
  <c r="G14" i="47"/>
  <c r="G8" i="47"/>
  <c r="G16" i="48"/>
  <c r="G15" i="48"/>
  <c r="G9" i="48"/>
  <c r="G8" i="48"/>
  <c r="F38" i="48"/>
  <c r="E38" i="48"/>
  <c r="D38" i="48"/>
  <c r="C38" i="48"/>
  <c r="G38" i="48"/>
  <c r="L27" i="20" s="1"/>
  <c r="F29" i="48"/>
  <c r="E29" i="48"/>
  <c r="D29" i="48"/>
  <c r="M26" i="18" s="1"/>
  <c r="C29" i="48"/>
  <c r="F20" i="48"/>
  <c r="L17" i="20" s="1"/>
  <c r="E20" i="48"/>
  <c r="L16" i="20" s="1"/>
  <c r="D20" i="48"/>
  <c r="C20" i="48"/>
  <c r="F13" i="48"/>
  <c r="M19" i="18" s="1"/>
  <c r="E13" i="48"/>
  <c r="M18" i="18" s="1"/>
  <c r="D13" i="48"/>
  <c r="C13" i="48"/>
  <c r="G32" i="47"/>
  <c r="G31" i="47"/>
  <c r="G30" i="47"/>
  <c r="G20" i="47"/>
  <c r="G27" i="47" s="1"/>
  <c r="L29" i="18" s="1"/>
  <c r="F36" i="47"/>
  <c r="K26" i="20" s="1"/>
  <c r="E36" i="47"/>
  <c r="K25" i="20" s="1"/>
  <c r="D36" i="47"/>
  <c r="F27" i="47"/>
  <c r="E27" i="47"/>
  <c r="L27" i="18" s="1"/>
  <c r="D27" i="47"/>
  <c r="L26" i="18" s="1"/>
  <c r="C27" i="47"/>
  <c r="F18" i="47"/>
  <c r="E18" i="47"/>
  <c r="D18" i="47"/>
  <c r="C18" i="47"/>
  <c r="F12" i="47"/>
  <c r="L19" i="18" s="1"/>
  <c r="E12" i="47"/>
  <c r="L18" i="18" s="1"/>
  <c r="D12" i="47"/>
  <c r="C12" i="47"/>
  <c r="G20" i="46"/>
  <c r="K17" i="20" l="1"/>
  <c r="J18" i="47"/>
  <c r="K15" i="20"/>
  <c r="H18" i="47"/>
  <c r="K16" i="20"/>
  <c r="I18" i="47"/>
  <c r="M6" i="20"/>
  <c r="I38" i="49"/>
  <c r="H38" i="49"/>
  <c r="M8" i="20"/>
  <c r="J38" i="49"/>
  <c r="N10" i="18"/>
  <c r="J37" i="49"/>
  <c r="N9" i="18"/>
  <c r="I37" i="49"/>
  <c r="N8" i="18"/>
  <c r="H37" i="49"/>
  <c r="L24" i="20"/>
  <c r="H38" i="48"/>
  <c r="L25" i="20"/>
  <c r="I38" i="48"/>
  <c r="L26" i="20"/>
  <c r="J38" i="48"/>
  <c r="M28" i="18"/>
  <c r="J29" i="48"/>
  <c r="M27" i="18"/>
  <c r="I29" i="48"/>
  <c r="L15" i="20"/>
  <c r="J20" i="48"/>
  <c r="I20" i="48"/>
  <c r="H20" i="48"/>
  <c r="M17" i="18"/>
  <c r="H13" i="48"/>
  <c r="I13" i="48"/>
  <c r="J13" i="48"/>
  <c r="K24" i="20"/>
  <c r="I36" i="47"/>
  <c r="H36" i="47"/>
  <c r="J36" i="47"/>
  <c r="L28" i="18"/>
  <c r="J27" i="47"/>
  <c r="L17" i="18"/>
  <c r="I12" i="47"/>
  <c r="H12" i="47"/>
  <c r="J12" i="47"/>
  <c r="G20" i="48"/>
  <c r="L18" i="20" s="1"/>
  <c r="G38" i="49"/>
  <c r="M9" i="20" s="1"/>
  <c r="G37" i="49"/>
  <c r="N11" i="18" s="1"/>
  <c r="G13" i="48"/>
  <c r="M20" i="18" s="1"/>
  <c r="G36" i="47"/>
  <c r="K27" i="20" s="1"/>
  <c r="D41" i="48"/>
  <c r="M8" i="18" s="1"/>
  <c r="E41" i="48"/>
  <c r="F41" i="48"/>
  <c r="D42" i="48"/>
  <c r="E42" i="48"/>
  <c r="L7" i="20" s="1"/>
  <c r="F42" i="48"/>
  <c r="L8" i="20" s="1"/>
  <c r="D39" i="47"/>
  <c r="G18" i="47"/>
  <c r="K18" i="20" s="1"/>
  <c r="G12" i="47"/>
  <c r="L20" i="18" s="1"/>
  <c r="F39" i="47"/>
  <c r="L10" i="18" s="1"/>
  <c r="D40" i="47"/>
  <c r="E39" i="47"/>
  <c r="L9" i="18" s="1"/>
  <c r="E40" i="47"/>
  <c r="K7" i="20" s="1"/>
  <c r="F40" i="47"/>
  <c r="K8" i="20" s="1"/>
  <c r="G30" i="46"/>
  <c r="M10" i="18" l="1"/>
  <c r="J41" i="48"/>
  <c r="M9" i="18"/>
  <c r="I41" i="48"/>
  <c r="L6" i="20"/>
  <c r="J42" i="48"/>
  <c r="I42" i="48"/>
  <c r="H42" i="48"/>
  <c r="K6" i="20"/>
  <c r="J40" i="47"/>
  <c r="I40" i="47"/>
  <c r="H40" i="47"/>
  <c r="L8" i="18"/>
  <c r="I39" i="47"/>
  <c r="H39" i="47"/>
  <c r="J39" i="47"/>
  <c r="G42" i="48"/>
  <c r="L9" i="20" s="1"/>
  <c r="G41" i="48"/>
  <c r="M11" i="18" s="1"/>
  <c r="G40" i="47"/>
  <c r="K9" i="20" s="1"/>
  <c r="G39" i="47"/>
  <c r="L11" i="18" s="1"/>
  <c r="G29" i="46"/>
  <c r="G14" i="19" l="1"/>
  <c r="G8" i="19"/>
  <c r="G8" i="22"/>
  <c r="G12" i="22" s="1"/>
  <c r="G11" i="46"/>
  <c r="C12" i="46"/>
  <c r="G9" i="46"/>
  <c r="G9" i="1"/>
  <c r="G15" i="23"/>
  <c r="G8" i="46" l="1"/>
  <c r="F36" i="46" l="1"/>
  <c r="J26" i="20" s="1"/>
  <c r="E36" i="46"/>
  <c r="J25" i="20" s="1"/>
  <c r="D36" i="46"/>
  <c r="J24" i="20" s="1"/>
  <c r="C36" i="46"/>
  <c r="G36" i="46"/>
  <c r="J27" i="20" s="1"/>
  <c r="F27" i="46"/>
  <c r="E27" i="46"/>
  <c r="D27" i="46"/>
  <c r="C27" i="46"/>
  <c r="G27" i="46"/>
  <c r="K29" i="18" s="1"/>
  <c r="F18" i="46"/>
  <c r="J17" i="20" s="1"/>
  <c r="E18" i="46"/>
  <c r="J16" i="20" s="1"/>
  <c r="D18" i="46"/>
  <c r="J15" i="20" s="1"/>
  <c r="C18" i="46"/>
  <c r="G18" i="46"/>
  <c r="J18" i="20" s="1"/>
  <c r="F12" i="46"/>
  <c r="E12" i="46"/>
  <c r="K18" i="18" s="1"/>
  <c r="D12" i="46"/>
  <c r="K17" i="18" s="1"/>
  <c r="G12" i="46"/>
  <c r="K20" i="18" s="1"/>
  <c r="K26" i="18" l="1"/>
  <c r="H27" i="46"/>
  <c r="K27" i="18"/>
  <c r="I27" i="46"/>
  <c r="K28" i="18"/>
  <c r="J27" i="46"/>
  <c r="K19" i="18"/>
  <c r="J12" i="46"/>
  <c r="F40" i="46"/>
  <c r="J8" i="20" s="1"/>
  <c r="D40" i="46"/>
  <c r="J6" i="20" s="1"/>
  <c r="E40" i="46"/>
  <c r="J7" i="20" s="1"/>
  <c r="E39" i="46"/>
  <c r="F39" i="46"/>
  <c r="D39" i="46"/>
  <c r="G40" i="46"/>
  <c r="J9" i="20" s="1"/>
  <c r="G39" i="46"/>
  <c r="K11" i="18" s="1"/>
  <c r="K9" i="18" l="1"/>
  <c r="I39" i="46"/>
  <c r="K8" i="18"/>
  <c r="H39" i="46"/>
  <c r="K10" i="18"/>
  <c r="J39" i="46"/>
  <c r="F36" i="45"/>
  <c r="E36" i="45"/>
  <c r="D36" i="45"/>
  <c r="C36" i="45"/>
  <c r="G36" i="45"/>
  <c r="F27" i="45"/>
  <c r="E27" i="45"/>
  <c r="D27" i="45"/>
  <c r="C27" i="45"/>
  <c r="G27" i="45"/>
  <c r="F18" i="45"/>
  <c r="E18" i="45"/>
  <c r="D18" i="45"/>
  <c r="C18" i="45"/>
  <c r="G18" i="45"/>
  <c r="F12" i="45"/>
  <c r="E12" i="45"/>
  <c r="D12" i="45"/>
  <c r="C12" i="45"/>
  <c r="G12" i="45"/>
  <c r="G29" i="23"/>
  <c r="G20" i="23"/>
  <c r="C38" i="44"/>
  <c r="C29" i="44"/>
  <c r="G28" i="44"/>
  <c r="G33" i="44"/>
  <c r="G24" i="44"/>
  <c r="G31" i="44"/>
  <c r="G22" i="44"/>
  <c r="G40" i="45" l="1"/>
  <c r="D40" i="45"/>
  <c r="E40" i="45"/>
  <c r="F40" i="45"/>
  <c r="D39" i="45"/>
  <c r="F39" i="45"/>
  <c r="E39" i="45"/>
  <c r="G39" i="45"/>
  <c r="C20" i="44"/>
  <c r="F20" i="44"/>
  <c r="I17" i="20" s="1"/>
  <c r="C13" i="44"/>
  <c r="G10" i="44"/>
  <c r="G12" i="44"/>
  <c r="G15" i="44" l="1"/>
  <c r="G20" i="44" s="1"/>
  <c r="I18" i="20" s="1"/>
  <c r="G8" i="44"/>
  <c r="G24" i="22"/>
  <c r="C36" i="22"/>
  <c r="C27" i="22"/>
  <c r="G32" i="22"/>
  <c r="G23" i="22"/>
  <c r="G31" i="22"/>
  <c r="G21" i="22"/>
  <c r="G29" i="22"/>
  <c r="G20" i="22"/>
  <c r="C18" i="22"/>
  <c r="F38" i="44"/>
  <c r="I26" i="20" s="1"/>
  <c r="E38" i="44"/>
  <c r="I25" i="20" s="1"/>
  <c r="D38" i="44"/>
  <c r="I24" i="20" s="1"/>
  <c r="G38" i="44"/>
  <c r="I27" i="20" s="1"/>
  <c r="F29" i="44"/>
  <c r="J28" i="18" s="1"/>
  <c r="E29" i="44"/>
  <c r="J27" i="18" s="1"/>
  <c r="D29" i="44"/>
  <c r="J26" i="18" s="1"/>
  <c r="G29" i="44"/>
  <c r="J29" i="18" s="1"/>
  <c r="E20" i="44"/>
  <c r="I16" i="20" s="1"/>
  <c r="D20" i="44"/>
  <c r="I15" i="20" s="1"/>
  <c r="F13" i="44"/>
  <c r="E13" i="44"/>
  <c r="J18" i="18" s="1"/>
  <c r="D13" i="44"/>
  <c r="J17" i="18" s="1"/>
  <c r="C36" i="23"/>
  <c r="D36" i="23"/>
  <c r="G34" i="23"/>
  <c r="C27" i="23"/>
  <c r="C18" i="23"/>
  <c r="G26" i="23"/>
  <c r="G25" i="23"/>
  <c r="J19" i="18" l="1"/>
  <c r="J13" i="44"/>
  <c r="H36" i="23"/>
  <c r="D41" i="44"/>
  <c r="J8" i="18" s="1"/>
  <c r="G42" i="44"/>
  <c r="I9" i="20" s="1"/>
  <c r="G13" i="44"/>
  <c r="F42" i="44"/>
  <c r="I8" i="20" s="1"/>
  <c r="E42" i="44"/>
  <c r="I7" i="20" s="1"/>
  <c r="D42" i="44"/>
  <c r="I6" i="20" s="1"/>
  <c r="F41" i="44"/>
  <c r="J10" i="18" s="1"/>
  <c r="E41" i="44"/>
  <c r="J9" i="18" s="1"/>
  <c r="G27" i="22"/>
  <c r="G23" i="23"/>
  <c r="G22" i="23"/>
  <c r="G30" i="23"/>
  <c r="G21" i="23"/>
  <c r="G41" i="44" l="1"/>
  <c r="J11" i="18" s="1"/>
  <c r="J20" i="18"/>
  <c r="C12" i="23" l="1"/>
  <c r="G11" i="23"/>
  <c r="G9" i="23"/>
  <c r="G14" i="23"/>
  <c r="G8" i="23"/>
  <c r="G29" i="21" l="1"/>
  <c r="G36" i="21" s="1"/>
  <c r="G20" i="21"/>
  <c r="G27" i="21" s="1"/>
  <c r="C40" i="21"/>
  <c r="C39" i="21"/>
  <c r="G10" i="21"/>
  <c r="G9" i="21"/>
  <c r="C26" i="19" l="1"/>
  <c r="G20" i="19" l="1"/>
  <c r="C38" i="19"/>
  <c r="G15" i="19"/>
  <c r="G18" i="19" s="1"/>
  <c r="G11" i="19"/>
  <c r="C37" i="19"/>
  <c r="G9" i="19"/>
  <c r="D26" i="19"/>
  <c r="E26" i="19"/>
  <c r="F26" i="19"/>
  <c r="J26" i="19" s="1"/>
  <c r="G34" i="1"/>
  <c r="G35" i="1"/>
  <c r="G31" i="1"/>
  <c r="G30" i="1"/>
  <c r="G12" i="19" l="1"/>
  <c r="G26" i="1"/>
  <c r="G25" i="1"/>
  <c r="C27" i="1" l="1"/>
  <c r="G24" i="1"/>
  <c r="G22" i="1" l="1"/>
  <c r="G21" i="1"/>
  <c r="G20" i="1"/>
  <c r="G14" i="1"/>
  <c r="C39" i="1"/>
  <c r="C40" i="1"/>
  <c r="G10" i="1"/>
  <c r="G8" i="1"/>
  <c r="D27" i="23" l="1"/>
  <c r="D18" i="23"/>
  <c r="D36" i="21"/>
  <c r="H36" i="21" s="1"/>
  <c r="F36" i="21" l="1"/>
  <c r="J36" i="21" s="1"/>
  <c r="E27" i="21"/>
  <c r="F27" i="21"/>
  <c r="D27" i="21"/>
  <c r="H27" i="21" l="1"/>
  <c r="I27" i="21"/>
  <c r="J27" i="21"/>
  <c r="G18" i="22"/>
  <c r="E36" i="21" l="1"/>
  <c r="I36" i="21" s="1"/>
  <c r="F18" i="21"/>
  <c r="E18" i="21"/>
  <c r="D18" i="21"/>
  <c r="H18" i="21" s="1"/>
  <c r="G18" i="21"/>
  <c r="J18" i="21" l="1"/>
  <c r="I18" i="21"/>
  <c r="D34" i="19"/>
  <c r="H34" i="19" s="1"/>
  <c r="E34" i="19"/>
  <c r="I34" i="19" s="1"/>
  <c r="F34" i="19"/>
  <c r="J34" i="19" s="1"/>
  <c r="E18" i="22" l="1"/>
  <c r="F18" i="22"/>
  <c r="J18" i="22" s="1"/>
  <c r="D18" i="22"/>
  <c r="H18" i="22" s="1"/>
  <c r="I18" i="22" l="1"/>
  <c r="E36" i="1"/>
  <c r="F36" i="1"/>
  <c r="D36" i="1"/>
  <c r="E12" i="21" l="1"/>
  <c r="D12" i="21"/>
  <c r="J12" i="21" s="1"/>
  <c r="I12" i="21" l="1"/>
  <c r="H12" i="21"/>
  <c r="G12" i="21"/>
  <c r="E27" i="1"/>
  <c r="F27" i="1"/>
  <c r="J27" i="1" s="1"/>
  <c r="D27" i="1"/>
  <c r="I17" i="18" l="1"/>
  <c r="D12" i="23" l="1"/>
  <c r="D39" i="23" l="1"/>
  <c r="H12" i="23"/>
  <c r="I12" i="23"/>
  <c r="D27" i="22"/>
  <c r="H16" i="20"/>
  <c r="H17" i="20"/>
  <c r="H15" i="20"/>
  <c r="I19" i="18"/>
  <c r="I18" i="18"/>
  <c r="I26" i="18" l="1"/>
  <c r="H27" i="22"/>
  <c r="D39" i="22"/>
  <c r="I8" i="18" l="1"/>
  <c r="H39" i="22"/>
  <c r="E12" i="23"/>
  <c r="H18" i="18" s="1"/>
  <c r="F12" i="23"/>
  <c r="H17" i="18"/>
  <c r="E18" i="23"/>
  <c r="F18" i="23"/>
  <c r="H19" i="18" l="1"/>
  <c r="G17" i="20"/>
  <c r="G16" i="20"/>
  <c r="G15" i="20"/>
  <c r="F24" i="20"/>
  <c r="G34" i="19" l="1"/>
  <c r="E27" i="20" s="1"/>
  <c r="F12" i="1"/>
  <c r="E19" i="18" s="1"/>
  <c r="E18" i="1"/>
  <c r="F18" i="1"/>
  <c r="D17" i="20" s="1"/>
  <c r="D18" i="1"/>
  <c r="D12" i="1"/>
  <c r="D39" i="1" s="1"/>
  <c r="E8" i="18" s="1"/>
  <c r="E12" i="1"/>
  <c r="E18" i="18" s="1"/>
  <c r="E26" i="18" l="1"/>
  <c r="D16" i="20"/>
  <c r="D15" i="20"/>
  <c r="G18" i="23" l="1"/>
  <c r="G12" i="23"/>
  <c r="H20" i="18" s="1"/>
  <c r="G18" i="20" l="1"/>
  <c r="H18" i="20"/>
  <c r="I20" i="18"/>
  <c r="I29" i="18" l="1"/>
  <c r="G20" i="18" l="1"/>
  <c r="G26" i="19"/>
  <c r="E36" i="23" l="1"/>
  <c r="I36" i="23" s="1"/>
  <c r="F36" i="23"/>
  <c r="J36" i="23" s="1"/>
  <c r="E27" i="23"/>
  <c r="F27" i="23"/>
  <c r="G24" i="20" l="1"/>
  <c r="D40" i="23"/>
  <c r="G26" i="20"/>
  <c r="F40" i="23"/>
  <c r="G8" i="20" s="1"/>
  <c r="G25" i="20"/>
  <c r="E40" i="23"/>
  <c r="G7" i="20" s="1"/>
  <c r="H28" i="18"/>
  <c r="F39" i="23"/>
  <c r="H10" i="18" s="1"/>
  <c r="E39" i="23"/>
  <c r="H9" i="18" s="1"/>
  <c r="H27" i="18"/>
  <c r="H26" i="18"/>
  <c r="H8" i="18"/>
  <c r="G6" i="20" l="1"/>
  <c r="H40" i="23"/>
  <c r="J40" i="23"/>
  <c r="I40" i="23"/>
  <c r="G36" i="23"/>
  <c r="G27" i="23"/>
  <c r="F36" i="22"/>
  <c r="E36" i="22"/>
  <c r="D36" i="22"/>
  <c r="F27" i="22"/>
  <c r="J27" i="22" s="1"/>
  <c r="E27" i="22"/>
  <c r="I27" i="22" s="1"/>
  <c r="I36" i="22" l="1"/>
  <c r="H36" i="22"/>
  <c r="J36" i="22"/>
  <c r="G27" i="20"/>
  <c r="G40" i="23"/>
  <c r="G9" i="20" s="1"/>
  <c r="D40" i="22"/>
  <c r="H24" i="20"/>
  <c r="F40" i="22"/>
  <c r="H26" i="20"/>
  <c r="E40" i="22"/>
  <c r="H25" i="20"/>
  <c r="E39" i="22"/>
  <c r="I27" i="18"/>
  <c r="F39" i="22"/>
  <c r="I28" i="18"/>
  <c r="G39" i="23"/>
  <c r="H11" i="18" s="1"/>
  <c r="H29" i="18"/>
  <c r="G36" i="22"/>
  <c r="G39" i="22"/>
  <c r="I11" i="18" s="1"/>
  <c r="F26" i="20"/>
  <c r="F25" i="20"/>
  <c r="F27" i="20"/>
  <c r="G28" i="18"/>
  <c r="G27" i="18"/>
  <c r="G26" i="18"/>
  <c r="F39" i="21"/>
  <c r="G10" i="18" s="1"/>
  <c r="H7" i="20" l="1"/>
  <c r="I40" i="22"/>
  <c r="H6" i="20"/>
  <c r="H40" i="22"/>
  <c r="H8" i="20"/>
  <c r="J40" i="22"/>
  <c r="I10" i="18"/>
  <c r="J39" i="22"/>
  <c r="I9" i="18"/>
  <c r="I39" i="22"/>
  <c r="G40" i="22"/>
  <c r="H9" i="20" s="1"/>
  <c r="H27" i="20"/>
  <c r="G40" i="21"/>
  <c r="F9" i="20" s="1"/>
  <c r="F18" i="20"/>
  <c r="F16" i="20"/>
  <c r="E40" i="21"/>
  <c r="F15" i="20"/>
  <c r="D40" i="21"/>
  <c r="F17" i="20"/>
  <c r="G19" i="18"/>
  <c r="F40" i="21"/>
  <c r="G17" i="18"/>
  <c r="D39" i="21"/>
  <c r="E39" i="21"/>
  <c r="G9" i="18" s="1"/>
  <c r="G18" i="18"/>
  <c r="E24" i="20"/>
  <c r="G8" i="18" l="1"/>
  <c r="H39" i="21"/>
  <c r="J39" i="21"/>
  <c r="I39" i="21"/>
  <c r="F8" i="20"/>
  <c r="J40" i="21"/>
  <c r="F6" i="20"/>
  <c r="H40" i="21"/>
  <c r="F7" i="20"/>
  <c r="I40" i="21"/>
  <c r="G29" i="18"/>
  <c r="G39" i="21"/>
  <c r="G11" i="18" s="1"/>
  <c r="E26" i="20"/>
  <c r="E25" i="20"/>
  <c r="F26" i="18"/>
  <c r="W26" i="18" s="1"/>
  <c r="X26" i="18" s="1"/>
  <c r="Y26" i="18" s="1"/>
  <c r="F17" i="18"/>
  <c r="E17" i="20"/>
  <c r="V17" i="20" s="1"/>
  <c r="E16" i="20"/>
  <c r="V16" i="20" s="1"/>
  <c r="F19" i="18"/>
  <c r="W19" i="18" s="1"/>
  <c r="F18" i="18"/>
  <c r="W18" i="18" s="1"/>
  <c r="G36" i="1" l="1"/>
  <c r="D25" i="20"/>
  <c r="E40" i="1"/>
  <c r="D7" i="20" s="1"/>
  <c r="D24" i="20"/>
  <c r="V24" i="20" s="1"/>
  <c r="W24" i="20" s="1"/>
  <c r="X24" i="20" s="1"/>
  <c r="D40" i="1"/>
  <c r="D6" i="20" s="1"/>
  <c r="E15" i="20"/>
  <c r="V15" i="20" s="1"/>
  <c r="W15" i="20" s="1"/>
  <c r="X15" i="20" s="1"/>
  <c r="D38" i="19"/>
  <c r="F38" i="19"/>
  <c r="E8" i="20" s="1"/>
  <c r="E38" i="19"/>
  <c r="E7" i="20" s="1"/>
  <c r="D37" i="19"/>
  <c r="F37" i="19"/>
  <c r="F10" i="18" s="1"/>
  <c r="F28" i="18"/>
  <c r="F27" i="18"/>
  <c r="E37" i="19"/>
  <c r="F9" i="18" s="1"/>
  <c r="F20" i="18"/>
  <c r="E6" i="20" l="1"/>
  <c r="V6" i="20" s="1"/>
  <c r="J38" i="19"/>
  <c r="H38" i="19"/>
  <c r="I38" i="19"/>
  <c r="F8" i="18"/>
  <c r="W8" i="18" s="1"/>
  <c r="X8" i="18" s="1"/>
  <c r="Y8" i="18" s="1"/>
  <c r="I37" i="19"/>
  <c r="J37" i="19"/>
  <c r="H37" i="19"/>
  <c r="V25" i="20"/>
  <c r="V7" i="20"/>
  <c r="W7" i="20" s="1"/>
  <c r="X7" i="20" s="1"/>
  <c r="E18" i="20"/>
  <c r="G38" i="19"/>
  <c r="E9" i="20" s="1"/>
  <c r="G37" i="19"/>
  <c r="F11" i="18" s="1"/>
  <c r="F29" i="18"/>
  <c r="G27" i="1"/>
  <c r="W25" i="20" l="1"/>
  <c r="X25" i="20" s="1"/>
  <c r="G18" i="1"/>
  <c r="G40" i="1" s="1"/>
  <c r="W17" i="20" l="1"/>
  <c r="X17" i="20" s="1"/>
  <c r="W16" i="20"/>
  <c r="X16" i="20" s="1"/>
  <c r="W6" i="20"/>
  <c r="X6" i="20" s="1"/>
  <c r="D18" i="20"/>
  <c r="G12" i="1"/>
  <c r="V18" i="20" l="1"/>
  <c r="E20" i="18"/>
  <c r="G39" i="1"/>
  <c r="W18" i="20" l="1"/>
  <c r="X18" i="20" s="1"/>
  <c r="W20" i="18"/>
  <c r="X19" i="18"/>
  <c r="Y19" i="18" s="1"/>
  <c r="X18" i="18"/>
  <c r="Y18" i="18" s="1"/>
  <c r="E17" i="18"/>
  <c r="W17" i="18" s="1"/>
  <c r="X20" i="18" l="1"/>
  <c r="Y20" i="18" s="1"/>
  <c r="E11" i="18"/>
  <c r="E29" i="18"/>
  <c r="W11" i="18" l="1"/>
  <c r="W29" i="18"/>
  <c r="X29" i="18" s="1"/>
  <c r="Y29" i="18" s="1"/>
  <c r="X17" i="18"/>
  <c r="Y17" i="18" s="1"/>
  <c r="X11" i="18" l="1"/>
  <c r="Y11" i="18" s="1"/>
  <c r="D26" i="20"/>
  <c r="V26" i="20" s="1"/>
  <c r="F40" i="1"/>
  <c r="D8" i="20" s="1"/>
  <c r="V8" i="20" s="1"/>
  <c r="W8" i="20" s="1"/>
  <c r="X8" i="20" s="1"/>
  <c r="E39" i="1"/>
  <c r="E9" i="18" s="1"/>
  <c r="E27" i="18"/>
  <c r="E28" i="18"/>
  <c r="F39" i="1"/>
  <c r="E10" i="18" l="1"/>
  <c r="J39" i="1"/>
  <c r="W26" i="20"/>
  <c r="X26" i="20" s="1"/>
  <c r="W9" i="18"/>
  <c r="W10" i="18"/>
  <c r="X10" i="18" s="1"/>
  <c r="Y10" i="18" s="1"/>
  <c r="W28" i="18"/>
  <c r="W27" i="18"/>
  <c r="X9" i="18" l="1"/>
  <c r="Y9" i="18" s="1"/>
  <c r="X27" i="18"/>
  <c r="Y27" i="18" s="1"/>
  <c r="X28" i="18"/>
  <c r="Y28" i="18" s="1"/>
  <c r="D27" i="20"/>
  <c r="D9" i="20"/>
  <c r="V27" i="20" l="1"/>
  <c r="W27" i="20" s="1"/>
  <c r="X27" i="20" s="1"/>
  <c r="V9" i="20"/>
  <c r="W9" i="20" s="1"/>
  <c r="X9" i="20" s="1"/>
</calcChain>
</file>

<file path=xl/sharedStrings.xml><?xml version="1.0" encoding="utf-8"?>
<sst xmlns="http://schemas.openxmlformats.org/spreadsheetml/2006/main" count="1698" uniqueCount="369">
  <si>
    <t>№ рецептуры</t>
  </si>
  <si>
    <t>Прием пищи                                                                                                                                                                                                                                                                                                                  Наименование блюда</t>
  </si>
  <si>
    <t>Масса порции</t>
  </si>
  <si>
    <t>Пищевые вещества</t>
  </si>
  <si>
    <t>Б</t>
  </si>
  <si>
    <t>Ж</t>
  </si>
  <si>
    <t>У</t>
  </si>
  <si>
    <t>Энергетическая ценность</t>
  </si>
  <si>
    <t>Итого:</t>
  </si>
  <si>
    <t>Обед 7-11 лет</t>
  </si>
  <si>
    <t>Утверждаю</t>
  </si>
  <si>
    <t>г. Туринск</t>
  </si>
  <si>
    <t>Завтрак с 7 до 11 лет</t>
  </si>
  <si>
    <t xml:space="preserve"> </t>
  </si>
  <si>
    <t>1. Сборник технических нормативов - Сборник рецептур блюд и кулинарных изделий для предприятий общественного питания при общеобразовательных школах / Под ред. В.Т.Лапшиной. – М.: Хлебпродинформ, 2004. – 639 с.</t>
  </si>
  <si>
    <t xml:space="preserve">При составлении примерного двухнедельного меню завтраков и обедов  использовалась следующая литература: </t>
  </si>
  <si>
    <t>Название пищевых веществ</t>
  </si>
  <si>
    <t>ед. измерения</t>
  </si>
  <si>
    <t>№ дня</t>
  </si>
  <si>
    <t>Белки</t>
  </si>
  <si>
    <t>г</t>
  </si>
  <si>
    <t>Жиры</t>
  </si>
  <si>
    <t>Углеводы</t>
  </si>
  <si>
    <t>Ккал</t>
  </si>
  <si>
    <t>Всего</t>
  </si>
  <si>
    <t>Кофейный напиток</t>
  </si>
  <si>
    <t>Пром.</t>
  </si>
  <si>
    <t>Хлеб ржаной</t>
  </si>
  <si>
    <t>Салат из помидоров с маслом растительным</t>
  </si>
  <si>
    <t>Чай с сахаром</t>
  </si>
  <si>
    <t>СТН 21/2</t>
  </si>
  <si>
    <t xml:space="preserve">рекомендуемое к-во пищ. в-в на 1 ребенка  20-25% от суточного рациона </t>
  </si>
  <si>
    <t>Потребность в пищевых веществах и энергии обучающихся общеобразовательных учреждений в возрасте с 7 до 11 лет</t>
  </si>
  <si>
    <t>Э.Ц.</t>
  </si>
  <si>
    <t>Ведомость контроля за рационом питания (анализ каллорийности завтрак) с 7 до 11 лет</t>
  </si>
  <si>
    <t>Ведомость контроля за рационом питания (анализ каллорийности завтрак + обед) с 7 до 11 лет</t>
  </si>
  <si>
    <t>Итого с 7 до 11 лет</t>
  </si>
  <si>
    <t>Итго с 7 до 11 лет</t>
  </si>
  <si>
    <t>рекомендуемое к-во пищ. в-в на 1 ребенка  30-35% от суточного рациона</t>
  </si>
  <si>
    <t>рекомендуемое к-во пищ. в-в на 1 ребенка  50-60% от суточного рациона</t>
  </si>
  <si>
    <t>Напиток "Витошка"</t>
  </si>
  <si>
    <t>ТК 2 "Палитра"</t>
  </si>
  <si>
    <t>затрак 20-25%</t>
  </si>
  <si>
    <t>обед 30-35%</t>
  </si>
  <si>
    <t>всего 50-60%</t>
  </si>
  <si>
    <t>Директор ООО</t>
  </si>
  <si>
    <t>"Комбинат школьного питания"</t>
  </si>
  <si>
    <t>Пюре картофельное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</si>
  <si>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Наименование блюда                                             возрастная категория</t>
  </si>
  <si>
    <t>День первый</t>
  </si>
  <si>
    <t>День второй</t>
  </si>
  <si>
    <t>День третий</t>
  </si>
  <si>
    <t>День четвертый</t>
  </si>
  <si>
    <t>День пятый</t>
  </si>
  <si>
    <t>Согласовано</t>
  </si>
  <si>
    <t xml:space="preserve">  ____________________________</t>
  </si>
  <si>
    <t>______________Н.А.Вагура</t>
  </si>
  <si>
    <t>Ведомость контроля за рационом питания (анализ каллорийности завтрак + обед) с 12 лет и старше</t>
  </si>
  <si>
    <t>Ведомость контроля за рационом питания (анализ каллорийности завтрак) с 12 лет и старше</t>
  </si>
  <si>
    <t>Ведомость контроля за рационом питания (анализ каллорийности обед) с 12 лет и старше</t>
  </si>
  <si>
    <t>Завтрак с  12 лет и старше</t>
  </si>
  <si>
    <t>Обед с 12 лет и старше</t>
  </si>
  <si>
    <t xml:space="preserve">Возрастная группа: 7-11 лет, с 12 лет и старше </t>
  </si>
  <si>
    <t>Итого с  12 лет</t>
  </si>
  <si>
    <t>Итго с 12 лет</t>
  </si>
  <si>
    <t>Итого с 12 лет</t>
  </si>
  <si>
    <t>3. Единый сбоник технологических нормативов, рецептур блюд и кулинарных изделий для детских садов, школ, школ-интернатов, детских домов, детских оздоровительных учреждений/ Составители профессор Перевалов А.Я., профессор Т апешкина Н.В. - Издание 4-е, дополненное и исправленное г. Пермь 2021г (ЕСТН)</t>
  </si>
  <si>
    <t>4. Официальное справочно - информационное методическое издание Министерства общего и профессионального образования Свердловской области. Вестник регионального образования / Под редакцией Н.И. Казакова, Е.Л. Перевозкина, Л.И. Ситник, Е.Г. Темко - Министерство общего и профессионального образования Свердловской области, 2006г, ГОУ "Центр " Учебная книга", 2006год  (ВРО)</t>
  </si>
  <si>
    <t>2. Сборник технических нормативов для питания детей в организациях отдыха и оздоровления./ Автор – составитель: Д.В. Гращенков, О.В. Чугунова –  Министерство агропромышленного комплекса и продовольствия Свердловской области УрГЭУ Екатеринбург 2015 г. (СТН)</t>
  </si>
  <si>
    <t>Ведомость контроля за рационом питания (анализ каллорийности обед) с 7 до 11 лет</t>
  </si>
  <si>
    <t>Директор</t>
  </si>
  <si>
    <t>Каша гречневая вязкая молочная с маслом сливочным</t>
  </si>
  <si>
    <t>684/685</t>
  </si>
  <si>
    <t>Шницель из говядины</t>
  </si>
  <si>
    <t>Картофель отварной с маслом сливочным</t>
  </si>
  <si>
    <t xml:space="preserve">Хлеб пшеничный витаминизированный </t>
  </si>
  <si>
    <t>Сырники из творога со сгущенным молоком</t>
  </si>
  <si>
    <t>СТН 59/3</t>
  </si>
  <si>
    <t>Каша гречневая рассыпчатая с овощами</t>
  </si>
  <si>
    <t>Кнели из куриного филе</t>
  </si>
  <si>
    <t>ЕСТН 275</t>
  </si>
  <si>
    <t>Омлет с сыром</t>
  </si>
  <si>
    <t>Сок 1шт</t>
  </si>
  <si>
    <t>Суп-лапша с курой</t>
  </si>
  <si>
    <t>Картофель, запеченный со сметаной и сыром</t>
  </si>
  <si>
    <t>СТН 16/2</t>
  </si>
  <si>
    <t>Котлеты натуральные из филе птицы с овощами</t>
  </si>
  <si>
    <t>ЕСТН 283</t>
  </si>
  <si>
    <t>Рис отварной</t>
  </si>
  <si>
    <t>Доподнительный гарнир: смесь мексиканская припущенная</t>
  </si>
  <si>
    <t>Рассольник "Ленинградский" со сметаной</t>
  </si>
  <si>
    <t>Капуста тушенная</t>
  </si>
  <si>
    <t>СТН 2/3</t>
  </si>
  <si>
    <t>Картофель в молоке</t>
  </si>
  <si>
    <t>с дневным пребыванием детей</t>
  </si>
  <si>
    <t>День шестой</t>
  </si>
  <si>
    <t>День седьмой</t>
  </si>
  <si>
    <t>ЕСТН 252</t>
  </si>
  <si>
    <t>СТН 16/10</t>
  </si>
  <si>
    <t>Чай с молоком</t>
  </si>
  <si>
    <t>ЕСТН 5</t>
  </si>
  <si>
    <t>СТН 6/2</t>
  </si>
  <si>
    <t xml:space="preserve">Пудинг из творога с морковью со сгущенным молоком </t>
  </si>
  <si>
    <t xml:space="preserve">Суп овощной с мясными фрикадельками, сметаной  </t>
  </si>
  <si>
    <t xml:space="preserve">Суп овощной с мясными фрикадельками, сметаной </t>
  </si>
  <si>
    <t xml:space="preserve">Суп картофельный с горбушей </t>
  </si>
  <si>
    <t xml:space="preserve">Тефтели из мяса говядины с томатным соусом </t>
  </si>
  <si>
    <t xml:space="preserve">Каша вязкая ячневая с маслом сливочным </t>
  </si>
  <si>
    <t xml:space="preserve">Пудинг рисовый с повидлом </t>
  </si>
  <si>
    <t>Рыба, запеченная с картофелем по-русски</t>
  </si>
  <si>
    <t>Салат из огурцов с маслом растительным</t>
  </si>
  <si>
    <t>День восьмой</t>
  </si>
  <si>
    <t>ЕСТН 140</t>
  </si>
  <si>
    <t>Суп молочный с рисом</t>
  </si>
  <si>
    <t>ЕСТН 537</t>
  </si>
  <si>
    <t>ЕСТН 492</t>
  </si>
  <si>
    <t>День девятый</t>
  </si>
  <si>
    <t>ЕСТН 329</t>
  </si>
  <si>
    <t>Бигус</t>
  </si>
  <si>
    <t>Суп-пюре из картофеля с гренками</t>
  </si>
  <si>
    <t>День десятый</t>
  </si>
  <si>
    <t>ЕСТН 104</t>
  </si>
  <si>
    <t>ТК 3 "Палитра"</t>
  </si>
  <si>
    <t>Кисель "Витошка"</t>
  </si>
  <si>
    <t>День одиннадцатый</t>
  </si>
  <si>
    <t>ЕСТН 539</t>
  </si>
  <si>
    <t>Шанежка с яблоками</t>
  </si>
  <si>
    <t>Макаронные изделия отварные</t>
  </si>
  <si>
    <t>Биточки рубленные из куриного филе с томатным соусом</t>
  </si>
  <si>
    <t>Каша жидкая рисовая с маслом сливочным</t>
  </si>
  <si>
    <t>Каша гречневая рассыпчатая</t>
  </si>
  <si>
    <t>День двенадцатый</t>
  </si>
  <si>
    <t>День тринадцатый</t>
  </si>
  <si>
    <t>СТН 18/5</t>
  </si>
  <si>
    <t>Творожная запеканка "Неженка" со сгущенным молоком</t>
  </si>
  <si>
    <t>Салат из белокочанной капусты</t>
  </si>
  <si>
    <t>День четырнадцатый</t>
  </si>
  <si>
    <t>Котлеты из говядины</t>
  </si>
  <si>
    <t>День пятнадцатый</t>
  </si>
  <si>
    <t>Котлета из двух видов рыб "Гроза морей"</t>
  </si>
  <si>
    <t>День шестнадцатый</t>
  </si>
  <si>
    <t>День семнадцатый</t>
  </si>
  <si>
    <t>СТН 13/3</t>
  </si>
  <si>
    <t>СТН 1/10</t>
  </si>
  <si>
    <t>СТН 25/2</t>
  </si>
  <si>
    <t>Суп молочный с овощами и гренками</t>
  </si>
  <si>
    <t xml:space="preserve">в период летних каникул </t>
  </si>
  <si>
    <t xml:space="preserve">Компот из кураги </t>
  </si>
  <si>
    <t xml:space="preserve">Напиток клюквенный </t>
  </si>
  <si>
    <t>Компот из вишни и клубники</t>
  </si>
  <si>
    <t xml:space="preserve">Компот из вишни и клубники </t>
  </si>
  <si>
    <t xml:space="preserve">Компот из свежих яблок и кураги </t>
  </si>
  <si>
    <t>Компот из свежих яблок и кураги</t>
  </si>
  <si>
    <t xml:space="preserve">Компот из апельсинов и кураги </t>
  </si>
  <si>
    <t>Компот из апельсинов и кураги</t>
  </si>
  <si>
    <t>Напиток клюквенный</t>
  </si>
  <si>
    <t>Хлеб пшеничный витаминизированный</t>
  </si>
  <si>
    <t>СТН 11/2</t>
  </si>
  <si>
    <t>Директор МАОУ "Фабричная СОШ"</t>
  </si>
  <si>
    <t>Директор МАОУ СОШ №2</t>
  </si>
  <si>
    <t>им. Ж.И. Алферова                    г. Туринск</t>
  </si>
  <si>
    <t>Директор МАОУ "Леонтьевская СОШ"</t>
  </si>
  <si>
    <t>Директор МАОУ "Ленская СОШ"</t>
  </si>
  <si>
    <t>Директор МАОУ "Коркинская СОШ"</t>
  </si>
  <si>
    <t>Директор МАОУ СОШ №3</t>
  </si>
  <si>
    <t>им. Ю. А. Гагарина            г. Туринск</t>
  </si>
  <si>
    <t>_______________________________________</t>
  </si>
  <si>
    <t>Директор МАОУ "Городищенская СОШ"</t>
  </si>
  <si>
    <t>Ведомость контроля за рационом питания</t>
  </si>
  <si>
    <t xml:space="preserve">                            по расходу продуктов питания </t>
  </si>
  <si>
    <t>в условиях оздоровительного лагеря с дневным пребыванием детей</t>
  </si>
  <si>
    <t xml:space="preserve">         Предприятие: ООО "Комбинат школьного питания"</t>
  </si>
  <si>
    <t xml:space="preserve">          Продукты питания</t>
  </si>
  <si>
    <t>Д В У Х Р А З О В О Е    П И Т А Н И Е</t>
  </si>
  <si>
    <t xml:space="preserve">среднесуточные наборы пищевой продукции для организации питания детей с 7 до 11 лет (в нетто г, на 1 ребенка в сутки) </t>
  </si>
  <si>
    <t>наименование</t>
  </si>
  <si>
    <t>Норма по СанПиН  60%</t>
  </si>
  <si>
    <t>1 день</t>
  </si>
  <si>
    <t>2 день</t>
  </si>
  <si>
    <t>3 день</t>
  </si>
  <si>
    <t>4 день</t>
  </si>
  <si>
    <t>5 день</t>
  </si>
  <si>
    <t>6 день</t>
  </si>
  <si>
    <t>7 день</t>
  </si>
  <si>
    <t>8 день</t>
  </si>
  <si>
    <t>9 день</t>
  </si>
  <si>
    <t>10 день</t>
  </si>
  <si>
    <t>11 день</t>
  </si>
  <si>
    <t>12 день</t>
  </si>
  <si>
    <t xml:space="preserve">ИТОГО (г) </t>
  </si>
  <si>
    <t>СРЕДНЯЯ ЗА ДЕНЬ (в г)</t>
  </si>
  <si>
    <t>Отклонение от нормы (+,-) в %</t>
  </si>
  <si>
    <t>Ед. измерения</t>
  </si>
  <si>
    <t>Выход - вес порций</t>
  </si>
  <si>
    <t>х</t>
  </si>
  <si>
    <t>грамм</t>
  </si>
  <si>
    <t>Мука пшеничная</t>
  </si>
  <si>
    <t>Крупа, бобовые</t>
  </si>
  <si>
    <t>Макаронные изделия</t>
  </si>
  <si>
    <t>Картофель</t>
  </si>
  <si>
    <t>Овощи свежие, зелень</t>
  </si>
  <si>
    <t>Фрукты (плоды) свежие</t>
  </si>
  <si>
    <t>Фрукты (плоды) сухие, в т. ч. шиповник</t>
  </si>
  <si>
    <t>Соки плодовощные, напитки витаминизированные, в т.ч. Инстантные</t>
  </si>
  <si>
    <t>Мясо жилованное</t>
  </si>
  <si>
    <t>Субпродукты</t>
  </si>
  <si>
    <t>Птица (цыплята -бройлеры потрошенные - 1 кат)</t>
  </si>
  <si>
    <t>Рыба - филе</t>
  </si>
  <si>
    <t xml:space="preserve">Молоко </t>
  </si>
  <si>
    <t>Кисломолочные продукты</t>
  </si>
  <si>
    <t>Творог</t>
  </si>
  <si>
    <t>Сыр</t>
  </si>
  <si>
    <t xml:space="preserve">Сметана </t>
  </si>
  <si>
    <t>Масло сливочное</t>
  </si>
  <si>
    <t>Масло растительное</t>
  </si>
  <si>
    <t>Яйцо</t>
  </si>
  <si>
    <t>Сахар</t>
  </si>
  <si>
    <t>Кондитерские изделия</t>
  </si>
  <si>
    <t>Чай</t>
  </si>
  <si>
    <t>Какао</t>
  </si>
  <si>
    <t xml:space="preserve">Дрожжи </t>
  </si>
  <si>
    <t>Крахмал</t>
  </si>
  <si>
    <t>Специи</t>
  </si>
  <si>
    <t xml:space="preserve">среднесуточные наборы пищевой продукции для организации питания детей с 12 лет (в нетто г, на 1 ребенка в сутки) </t>
  </si>
  <si>
    <t xml:space="preserve">ИТОГО </t>
  </si>
  <si>
    <t>13 день</t>
  </si>
  <si>
    <t>14 день</t>
  </si>
  <si>
    <t>15 день</t>
  </si>
  <si>
    <t>16 день</t>
  </si>
  <si>
    <t>17 день</t>
  </si>
  <si>
    <t>18 день</t>
  </si>
  <si>
    <t>Соль йодированная</t>
  </si>
  <si>
    <t>летняя площадка</t>
  </si>
  <si>
    <t>ЛОЛ</t>
  </si>
  <si>
    <t>Биойгурт в индивидуальном стаканчике 1шт</t>
  </si>
  <si>
    <t>Запеканка картофельная с мясом</t>
  </si>
  <si>
    <t>Дополнительный гарнир: зеленый горошек припущенный</t>
  </si>
  <si>
    <t>ЕСТН 157</t>
  </si>
  <si>
    <t>ЕСТН 334</t>
  </si>
  <si>
    <t>Какао с молоком "Витошка"</t>
  </si>
  <si>
    <t>ТТК</t>
  </si>
  <si>
    <t>Булочка домашняя</t>
  </si>
  <si>
    <t>ЕСТН 542</t>
  </si>
  <si>
    <t>СРБКИ 555</t>
  </si>
  <si>
    <t>Чиполлетти из говядины</t>
  </si>
  <si>
    <t>СРБКИ 448</t>
  </si>
  <si>
    <t>Рыба, запеченная по - провансальски</t>
  </si>
  <si>
    <t>СРБКИ 523</t>
  </si>
  <si>
    <t>Бифштекс по-домашнему</t>
  </si>
  <si>
    <t>СРБКИ 779</t>
  </si>
  <si>
    <t xml:space="preserve">Чай с лимоном и  сахаром </t>
  </si>
  <si>
    <t>ПРИМЕРНОЕ  МЕНЮ №2</t>
  </si>
  <si>
    <t>ПРИМЕРНОЕ  МЕНЮ №1</t>
  </si>
  <si>
    <t>Директор МАОУ ООШ №4</t>
  </si>
  <si>
    <t xml:space="preserve">            г. Туринск</t>
  </si>
  <si>
    <t>Директор МАОУ СОШ №1</t>
  </si>
  <si>
    <t>Директор МАОУ "Шухруповская СОШ"</t>
  </si>
  <si>
    <t>5. СБОРНИК РЕЦЕПТУР БЛЮД И КУЛИНАРНЫХ ИЗДЕЛИЙ ДЛЯ ОБУЧАЮЩИХСЯ ОБРАЗОВАТЕЛЬНЫХ ОРГАНИЗАЦИЙ
СБОРНИК ТЕХНИЧЕСКИХ НОРМАТИВОВ / Издание 2-е, исправленное и дополненное / Под редакцинй Г.Г. Онищенко, В.А. Тутельяна (СРБКИ-22)/Москва 2022г</t>
  </si>
  <si>
    <t xml:space="preserve">6. Санитарно-эпидемиологические правила и нормы СанПиН 2.3/2.4.3590-20 "САНИТАРНО-ЭПИДЕМИОЛОГИЧЕСКИЕ ТРЕБОВАНИЯ К ОРГАНИЗАЦИИ ОБЩЕСТВЕННОГО ПИТАНИЯ НАСЕЛЕНИЯ" </t>
  </si>
  <si>
    <t>7. Региональный стандарт оказания услуг по организации питания обучающихся общеобразовательных организаций, расположенных на территории Свердловской области. Методические рекомендации. Екатеренбург 2021.</t>
  </si>
  <si>
    <t>8. Химический состав российских пищевых продуктов: Справочник / Под ред. член.-корр. МАИ, проф. И.М. Скурихина и академика РАМН, проф. В.А.Тутельяна. – М.: ДеЛи принт, 2002 – 236 с.</t>
  </si>
  <si>
    <t>9. ГИГИЕНА ДЕТЕЙ И ПОДРОСТКОВ . РЕКОМЕНДАЦИИ ПО ОРГАНИЗАЦИИ ПИТАНИЯ ОБУЧАЮЩИХСЯ ОБЩЕОБРАЗОВАТЕЛЬНЫХ ОРГАНИЗАЦИЙ. Методические рекомендации МР 2.4.0179-20</t>
  </si>
  <si>
    <t>Директор МАОУ "Чукреевская СОШ"</t>
  </si>
  <si>
    <t>СРБКИ 841</t>
  </si>
  <si>
    <t>Лимонад лимонный</t>
  </si>
  <si>
    <t>Кисломолочный напиток "Снежок" 1 ст</t>
  </si>
  <si>
    <t>СРБКИ 395</t>
  </si>
  <si>
    <t>Лапшевник с творогом</t>
  </si>
  <si>
    <t>Чай с лимоном и сахаром</t>
  </si>
  <si>
    <t>СРБКИ 400</t>
  </si>
  <si>
    <t>Макароны отварные с овощами</t>
  </si>
  <si>
    <t>Сырники по-киевски</t>
  </si>
  <si>
    <t>СРБКИ 440</t>
  </si>
  <si>
    <t xml:space="preserve">1. </t>
  </si>
  <si>
    <r>
      <rPr>
        <b/>
        <sz val="10"/>
        <rFont val="Arial Cyr"/>
        <charset val="204"/>
      </rPr>
      <t>Хлеб пшенинчный витаминизированный</t>
    </r>
    <r>
      <rPr>
        <sz val="11"/>
        <color theme="1"/>
        <rFont val="Calibri"/>
        <family val="2"/>
        <charset val="204"/>
        <scheme val="minor"/>
      </rPr>
      <t>=Хлеб пшеничный витаминизированный+Хлеб пшеничный блюда+сухарь паннировочный*135/100</t>
    </r>
  </si>
  <si>
    <t xml:space="preserve">2. </t>
  </si>
  <si>
    <r>
      <t>Крупы, бобовые = г</t>
    </r>
    <r>
      <rPr>
        <sz val="11"/>
        <color theme="1"/>
        <rFont val="Calibri"/>
        <family val="2"/>
        <charset val="204"/>
        <scheme val="minor"/>
      </rPr>
      <t>орох+крупа перловая+крупа рисовая+крупа пшенная+крупа ячневая+крупа гречневая</t>
    </r>
  </si>
  <si>
    <t xml:space="preserve">3. </t>
  </si>
  <si>
    <r>
      <t xml:space="preserve">Мука пшеничная </t>
    </r>
    <r>
      <rPr>
        <sz val="11"/>
        <color theme="1"/>
        <rFont val="Calibri"/>
        <family val="2"/>
        <charset val="204"/>
        <scheme val="minor"/>
      </rPr>
      <t>= мука + крупа манная</t>
    </r>
  </si>
  <si>
    <t xml:space="preserve">4. </t>
  </si>
  <si>
    <r>
      <t xml:space="preserve">Макаронные изделия </t>
    </r>
    <r>
      <rPr>
        <sz val="11"/>
        <color theme="1"/>
        <rFont val="Calibri"/>
        <family val="2"/>
        <charset val="204"/>
        <scheme val="minor"/>
      </rPr>
      <t>= макаронные изделия+макаронные изделия яичная</t>
    </r>
  </si>
  <si>
    <t xml:space="preserve">5. </t>
  </si>
  <si>
    <r>
      <t xml:space="preserve">Фрукты (плоды) свежие = </t>
    </r>
    <r>
      <rPr>
        <sz val="11"/>
        <color theme="1"/>
        <rFont val="Calibri"/>
        <family val="2"/>
        <charset val="204"/>
        <scheme val="minor"/>
      </rPr>
      <t>апельсины+груша блюда+апельсины блюда+смородина+вишня+клюква+яблоко блюда+яблоко+клубника+лимон блюда+банан+груша</t>
    </r>
  </si>
  <si>
    <t xml:space="preserve">6. </t>
  </si>
  <si>
    <r>
      <rPr>
        <b/>
        <sz val="10"/>
        <rFont val="Arial Cyr"/>
        <charset val="204"/>
      </rPr>
      <t xml:space="preserve">Соки плоовощные, напитки витаминизированные в т.ч инстантные </t>
    </r>
    <r>
      <rPr>
        <sz val="11"/>
        <color theme="1"/>
        <rFont val="Calibri"/>
        <family val="2"/>
        <charset val="204"/>
        <scheme val="minor"/>
      </rPr>
      <t>= (какао Витошка*50)+(кисель Витошка*8)+(сок*200)+(напиток Витошка *10)</t>
    </r>
  </si>
  <si>
    <t>7.</t>
  </si>
  <si>
    <r>
      <t xml:space="preserve">Овощи свежие, зелень = </t>
    </r>
    <r>
      <rPr>
        <sz val="11"/>
        <color theme="1"/>
        <rFont val="Calibri"/>
        <family val="2"/>
        <charset val="204"/>
        <scheme val="minor"/>
      </rPr>
      <t>овощная смесь+зеленый горошек+капуста+лук репчатый+морковь+огурцы консервированные+огурцы свежие+помидоры свежие+свекла+томатная паста*3</t>
    </r>
  </si>
  <si>
    <t xml:space="preserve">8. </t>
  </si>
  <si>
    <r>
      <rPr>
        <b/>
        <sz val="10"/>
        <rFont val="Arial Cyr"/>
        <charset val="204"/>
      </rPr>
      <t xml:space="preserve">Молоко </t>
    </r>
    <r>
      <rPr>
        <sz val="11"/>
        <color theme="1"/>
        <rFont val="Calibri"/>
        <family val="2"/>
        <charset val="204"/>
        <scheme val="minor"/>
      </rPr>
      <t>= молоко+сгущенное молоко*4</t>
    </r>
  </si>
  <si>
    <t xml:space="preserve">9. </t>
  </si>
  <si>
    <r>
      <t xml:space="preserve">Картофель = </t>
    </r>
    <r>
      <rPr>
        <sz val="11"/>
        <color theme="1"/>
        <rFont val="Calibri"/>
        <family val="2"/>
        <charset val="204"/>
        <scheme val="minor"/>
      </rPr>
      <t>картофель*80/100</t>
    </r>
  </si>
  <si>
    <r>
      <rPr>
        <b/>
        <sz val="10"/>
        <rFont val="Arial Cyr"/>
        <charset val="204"/>
      </rPr>
      <t>Хлеб пшенинчный витаминизированный</t>
    </r>
    <r>
      <rPr>
        <sz val="11"/>
        <color theme="1"/>
        <rFont val="Calibri"/>
        <family val="2"/>
        <charset val="204"/>
        <scheme val="minor"/>
      </rPr>
      <t>=Хлеб пшеничный витаминизированный+Хлеб пшеничный блюда+сухарь паннировочный</t>
    </r>
  </si>
  <si>
    <t>им. В.А. Малых  г. Туринск</t>
  </si>
  <si>
    <t>Директор МАОУ "Усениновская СОШ"</t>
  </si>
  <si>
    <t>Биойгурт</t>
  </si>
  <si>
    <t>17,4-21,7</t>
  </si>
  <si>
    <t>16,9-21,2</t>
  </si>
  <si>
    <t>73,7-92,1</t>
  </si>
  <si>
    <t>519-648,7</t>
  </si>
  <si>
    <t>25,4-29,6</t>
  </si>
  <si>
    <t>26,1-30,4</t>
  </si>
  <si>
    <t>110,5-129</t>
  </si>
  <si>
    <t>778,5-908,3</t>
  </si>
  <si>
    <t>42,3-50,8</t>
  </si>
  <si>
    <t>43,4-52,1</t>
  </si>
  <si>
    <t>184,2-221,1</t>
  </si>
  <si>
    <t>1297,5-1557</t>
  </si>
  <si>
    <t>19,8-24,8</t>
  </si>
  <si>
    <t>20,2-25,3</t>
  </si>
  <si>
    <t>84,3-105,3</t>
  </si>
  <si>
    <t>598,4-748</t>
  </si>
  <si>
    <t>29,7-34,6</t>
  </si>
  <si>
    <t>30,4-35,4</t>
  </si>
  <si>
    <t>126,4-147,4</t>
  </si>
  <si>
    <t>897,6-1047,2</t>
  </si>
  <si>
    <t>49,5-34,6</t>
  </si>
  <si>
    <t>50,6-60,7</t>
  </si>
  <si>
    <t>210,6-252,8</t>
  </si>
  <si>
    <t>1496-1795,2</t>
  </si>
  <si>
    <t>+</t>
  </si>
  <si>
    <t>Каша овсяная на молоке с маслом сливочным</t>
  </si>
  <si>
    <t>СРБКИ 360</t>
  </si>
  <si>
    <t>Банан</t>
  </si>
  <si>
    <t>Каша жидкая пшеная с маслом сливочным</t>
  </si>
  <si>
    <t>Булочка "Забава"</t>
  </si>
  <si>
    <t>СРБКИ 993</t>
  </si>
  <si>
    <t>Салат из огурцов с зеленым укропом и маслом растительным</t>
  </si>
  <si>
    <t>Напиток из малины</t>
  </si>
  <si>
    <t>СРБКИ 850</t>
  </si>
  <si>
    <t>Груша</t>
  </si>
  <si>
    <t>Салат из капусты белокачанной и огурцов с зеленым укропом</t>
  </si>
  <si>
    <t>Салат из помидоров с зеленым укропом и  маслом растительным</t>
  </si>
  <si>
    <t>Компот из груш и малины</t>
  </si>
  <si>
    <t>Апельсин</t>
  </si>
  <si>
    <t xml:space="preserve">Хлеб ржаной </t>
  </si>
  <si>
    <t>Митболы из говядины</t>
  </si>
  <si>
    <t>СРБКИ 542</t>
  </si>
  <si>
    <t xml:space="preserve">Напиток малиновый </t>
  </si>
  <si>
    <t>Рассольник домашний со сметаной</t>
  </si>
  <si>
    <t>Компот из груш и клубники</t>
  </si>
  <si>
    <t>Яблоко</t>
  </si>
  <si>
    <t>Пицца школьная</t>
  </si>
  <si>
    <t>Каша вязкая гречневая с маслом сливочным</t>
  </si>
  <si>
    <t>Плов из куриного филе</t>
  </si>
  <si>
    <t>День восемнадцатый</t>
  </si>
  <si>
    <t>% выполнения</t>
  </si>
  <si>
    <t>"30" мая 2025г</t>
  </si>
  <si>
    <t>2025 года</t>
  </si>
  <si>
    <t xml:space="preserve">Пицца школьная </t>
  </si>
  <si>
    <t>2025 год</t>
  </si>
  <si>
    <t>Директор МАОУ "Липовская СОШ"</t>
  </si>
  <si>
    <t>ПРИМЕРНОЕ  МЕНЮ</t>
  </si>
  <si>
    <t>Тефтели из говядины "Ежики"</t>
  </si>
  <si>
    <t>Суп-пюре из картофеля с гренками 250/10</t>
  </si>
  <si>
    <t>питания детей в условиях  лагеря</t>
  </si>
  <si>
    <t>Омлет с картофелем, запеченный</t>
  </si>
  <si>
    <t>Борщ с капустой и картофелем, тушенкой и  сметаной</t>
  </si>
  <si>
    <t>Борщ с капустой и картофелем, тушенкой и сметаной</t>
  </si>
  <si>
    <t>Суп картофельный с горохом и тушенкой</t>
  </si>
  <si>
    <t>Дополнительный гарнир: горошек зеленый припущенный</t>
  </si>
  <si>
    <t>Рассольник "Ленинградский" с тушенкой и сметаной</t>
  </si>
  <si>
    <t>Свекольник с тушенкой и сметаной</t>
  </si>
  <si>
    <t>Щи из свежей капусты с картофелем, тушенкой и сметаной</t>
  </si>
  <si>
    <t>Мармелад Этномишки 2шт</t>
  </si>
  <si>
    <t>Мармелад Этномишки 3шт</t>
  </si>
  <si>
    <t>Рассольник домашний с тушенкой и сметаной</t>
  </si>
  <si>
    <t>Салат Морковь по-корейски</t>
  </si>
  <si>
    <t>СРБКИ 68</t>
  </si>
  <si>
    <t xml:space="preserve">Мармелад Этномишки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</si>
</sst>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63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8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4"/>
      <name val="Times New Roman"/>
      <family val="1"/>
      <charset val="204"/>
    </font>
    <font>
      <b/>
      <sz val="11"/>
      <name val="Calibri"/>
      <family val="2"/>
      <charset val="204"/>
      <scheme val="minor"/>
    </font>
    <font>
      <sz val="16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22"/>
      <color theme="1"/>
      <name val="Times New Roman"/>
      <family val="1"/>
      <charset val="204"/>
    </font>
    <font>
      <sz val="22"/>
      <color theme="1"/>
      <name val="Calibri"/>
      <family val="2"/>
      <charset val="204"/>
      <scheme val="minor"/>
    </font>
    <font>
      <sz val="24"/>
      <color theme="1"/>
      <name val="Times New Roman"/>
      <family val="1"/>
      <charset val="204"/>
    </font>
    <font>
      <sz val="24"/>
      <color theme="1"/>
      <name val="Calibri"/>
      <family val="2"/>
      <charset val="204"/>
      <scheme val="minor"/>
    </font>
    <font>
      <sz val="22"/>
      <name val="Times New Roman"/>
      <family val="1"/>
      <charset val="204"/>
    </font>
    <font>
      <sz val="10"/>
      <name val="Arial Cyr"/>
      <charset val="204"/>
    </font>
    <font>
      <sz val="18"/>
      <color theme="1"/>
      <name val="Times New Roman"/>
      <family val="1"/>
      <charset val="204"/>
    </font>
    <font>
      <sz val="10"/>
      <name val="Arial Cyr"/>
      <family val="2"/>
      <charset val="204"/>
    </font>
    <font>
      <sz val="8"/>
      <name val="Arial Cyr"/>
      <family val="2"/>
      <charset val="204"/>
    </font>
    <font>
      <sz val="7"/>
      <name val="Arial Cyr"/>
      <family val="2"/>
      <charset val="204"/>
    </font>
    <font>
      <b/>
      <sz val="20"/>
      <name val="Arial Cyr"/>
      <charset val="204"/>
    </font>
    <font>
      <b/>
      <sz val="16"/>
      <name val="Arial Cyr"/>
      <charset val="204"/>
    </font>
    <font>
      <b/>
      <sz val="10"/>
      <name val="Arial Cyr"/>
      <charset val="204"/>
    </font>
    <font>
      <sz val="16"/>
      <name val="Arial Cyr"/>
      <family val="2"/>
      <charset val="204"/>
    </font>
    <font>
      <sz val="12"/>
      <name val="Arial Cyr"/>
      <family val="2"/>
      <charset val="204"/>
    </font>
    <font>
      <sz val="8"/>
      <name val="Pragmatica"/>
      <charset val="204"/>
    </font>
    <font>
      <b/>
      <sz val="14"/>
      <name val="Arial Cyr"/>
      <charset val="204"/>
    </font>
    <font>
      <b/>
      <sz val="12"/>
      <name val="Arial Cyr"/>
      <charset val="204"/>
    </font>
    <font>
      <sz val="14"/>
      <name val="Arial Cyr"/>
      <charset val="204"/>
    </font>
    <font>
      <sz val="14"/>
      <name val="Arial Cyr"/>
      <family val="2"/>
      <charset val="204"/>
    </font>
    <font>
      <sz val="7"/>
      <name val="Pragmatica"/>
    </font>
    <font>
      <b/>
      <i/>
      <sz val="14"/>
      <name val="Arial Cyr"/>
      <charset val="204"/>
    </font>
    <font>
      <i/>
      <sz val="10"/>
      <name val="Arial Cyr"/>
      <charset val="204"/>
    </font>
    <font>
      <sz val="14"/>
      <color indexed="12"/>
      <name val="Arial Cyr"/>
      <family val="2"/>
      <charset val="204"/>
    </font>
    <font>
      <sz val="14"/>
      <color indexed="10"/>
      <name val="Arial Cyr"/>
      <family val="2"/>
      <charset val="204"/>
    </font>
    <font>
      <sz val="10"/>
      <color indexed="10"/>
      <name val="Arial Cyr"/>
      <family val="2"/>
      <charset val="204"/>
    </font>
    <font>
      <sz val="12"/>
      <name val="Pragmatica"/>
      <charset val="204"/>
    </font>
    <font>
      <sz val="10"/>
      <name val="Arial"/>
      <family val="2"/>
      <charset val="204"/>
    </font>
    <font>
      <sz val="12"/>
      <color indexed="10"/>
      <name val="Arial Cyr"/>
      <family val="2"/>
      <charset val="204"/>
    </font>
    <font>
      <sz val="7"/>
      <name val="Arial"/>
      <family val="2"/>
      <charset val="204"/>
    </font>
    <font>
      <sz val="7"/>
      <color indexed="10"/>
      <name val="Arial Cyr"/>
      <family val="2"/>
      <charset val="204"/>
    </font>
    <font>
      <sz val="16"/>
      <color indexed="12"/>
      <name val="Arial"/>
      <family val="2"/>
      <charset val="204"/>
    </font>
    <font>
      <b/>
      <sz val="16"/>
      <color indexed="12"/>
      <name val="Arial Cyr"/>
      <charset val="204"/>
    </font>
    <font>
      <b/>
      <sz val="16"/>
      <color indexed="8"/>
      <name val="Arial Cyr"/>
      <charset val="204"/>
    </font>
    <font>
      <b/>
      <sz val="14"/>
      <color indexed="12"/>
      <name val="Arial Cyr"/>
      <charset val="204"/>
    </font>
    <font>
      <sz val="16"/>
      <color indexed="12"/>
      <name val="Pragmatica"/>
    </font>
    <font>
      <sz val="14"/>
      <color indexed="12"/>
      <name val="Arial"/>
      <family val="2"/>
      <charset val="204"/>
    </font>
    <font>
      <sz val="16"/>
      <color indexed="12"/>
      <name val="Arial Unicode MS"/>
      <family val="2"/>
      <charset val="204"/>
    </font>
    <font>
      <sz val="18"/>
      <color indexed="12"/>
      <name val="Arial"/>
      <family val="2"/>
      <charset val="204"/>
    </font>
    <font>
      <b/>
      <sz val="16"/>
      <name val="Arial"/>
      <family val="2"/>
      <charset val="204"/>
    </font>
    <font>
      <sz val="14"/>
      <color indexed="12"/>
      <name val="Pragmatica"/>
    </font>
    <font>
      <sz val="16"/>
      <color indexed="10"/>
      <name val="Arial Cyr"/>
      <family val="2"/>
      <charset val="204"/>
    </font>
    <font>
      <sz val="14"/>
      <name val="Pragmatica"/>
      <charset val="204"/>
    </font>
    <font>
      <sz val="14"/>
      <name val="Pragmatica"/>
    </font>
    <font>
      <i/>
      <sz val="14"/>
      <name val="Arial Cyr"/>
      <charset val="204"/>
    </font>
    <font>
      <sz val="14"/>
      <name val="Arial"/>
      <family val="2"/>
      <charset val="204"/>
    </font>
    <font>
      <b/>
      <sz val="14"/>
      <color rgb="FFC00000"/>
      <name val="Arial Cyr"/>
      <charset val="204"/>
    </font>
    <font>
      <b/>
      <sz val="14"/>
      <color indexed="8"/>
      <name val="Arial Cyr"/>
      <charset val="204"/>
    </font>
    <font>
      <sz val="14"/>
      <color indexed="12"/>
      <name val="Arial Unicode MS"/>
      <family val="2"/>
      <charset val="204"/>
    </font>
    <font>
      <b/>
      <sz val="14"/>
      <name val="Arial"/>
      <family val="2"/>
      <charset val="204"/>
    </font>
    <font>
      <b/>
      <sz val="12"/>
      <color rgb="FFC00000"/>
      <name val="Arial Cyr"/>
      <charset val="204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5" tint="0.79998168889431442"/>
        <bgColor indexed="64"/>
      </patternFill>
    </fill>
  </fills>
  <borders count="5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0" fontId="17" fillId="0" borderId="0"/>
  </cellStyleXfs>
  <cellXfs count="639">
    <xf numFmtId="0" fontId="0" fillId="0" borderId="0" xfId="0"/>
    <xf numFmtId="0" fontId="1" fillId="0" borderId="0" xfId="0" applyFont="1"/>
    <xf numFmtId="0" fontId="0" fillId="0" borderId="2" xfId="0" applyBorder="1"/>
    <xf numFmtId="0" fontId="0" fillId="0" borderId="3" xfId="0" applyBorder="1"/>
    <xf numFmtId="0" fontId="0" fillId="0" borderId="0" xfId="0" applyBorder="1"/>
    <xf numFmtId="0" fontId="0" fillId="0" borderId="4" xfId="0" applyBorder="1"/>
    <xf numFmtId="0" fontId="0" fillId="0" borderId="1" xfId="0" applyBorder="1"/>
    <xf numFmtId="0" fontId="0" fillId="0" borderId="3" xfId="0" applyBorder="1" applyAlignment="1">
      <alignment horizontal="center"/>
    </xf>
    <xf numFmtId="0" fontId="0" fillId="0" borderId="5" xfId="0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Fill="1" applyBorder="1"/>
    <xf numFmtId="0" fontId="0" fillId="0" borderId="0" xfId="0" applyFill="1"/>
    <xf numFmtId="0" fontId="0" fillId="0" borderId="15" xfId="0" applyBorder="1" applyAlignment="1">
      <alignment horizontal="center"/>
    </xf>
    <xf numFmtId="0" fontId="5" fillId="0" borderId="0" xfId="0" applyFont="1" applyAlignment="1">
      <alignment horizontal="justify" vertical="center"/>
    </xf>
    <xf numFmtId="0" fontId="5" fillId="0" borderId="17" xfId="0" applyFont="1" applyBorder="1" applyAlignment="1">
      <alignment horizontal="justify" vertical="center"/>
    </xf>
    <xf numFmtId="0" fontId="1" fillId="0" borderId="17" xfId="0" applyFont="1" applyBorder="1" applyAlignment="1">
      <alignment horizontal="left" vertical="center"/>
    </xf>
    <xf numFmtId="0" fontId="0" fillId="0" borderId="17" xfId="0" applyBorder="1"/>
    <xf numFmtId="0" fontId="0" fillId="0" borderId="17" xfId="0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8" xfId="0" applyBorder="1" applyAlignment="1">
      <alignment horizontal="center" vertical="center" wrapText="1"/>
    </xf>
    <xf numFmtId="0" fontId="0" fillId="0" borderId="20" xfId="0" applyBorder="1"/>
    <xf numFmtId="0" fontId="2" fillId="0" borderId="3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0" fillId="0" borderId="3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7" fillId="0" borderId="15" xfId="0" applyFont="1" applyBorder="1" applyAlignment="1">
      <alignment horizontal="center"/>
    </xf>
    <xf numFmtId="0" fontId="8" fillId="0" borderId="0" xfId="0" applyFont="1"/>
    <xf numFmtId="0" fontId="7" fillId="0" borderId="0" xfId="0" applyFont="1"/>
    <xf numFmtId="0" fontId="8" fillId="0" borderId="0" xfId="0" applyFont="1" applyAlignment="1"/>
    <xf numFmtId="0" fontId="7" fillId="0" borderId="5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2" xfId="0" applyFont="1" applyBorder="1"/>
    <xf numFmtId="0" fontId="9" fillId="0" borderId="2" xfId="0" applyFont="1" applyBorder="1" applyAlignment="1">
      <alignment horizontal="center"/>
    </xf>
    <xf numFmtId="0" fontId="7" fillId="0" borderId="0" xfId="0" applyFont="1" applyBorder="1"/>
    <xf numFmtId="0" fontId="7" fillId="0" borderId="1" xfId="0" applyFont="1" applyBorder="1"/>
    <xf numFmtId="0" fontId="7" fillId="0" borderId="12" xfId="0" applyFont="1" applyBorder="1" applyAlignment="1">
      <alignment horizontal="center"/>
    </xf>
    <xf numFmtId="0" fontId="7" fillId="0" borderId="12" xfId="0" applyFont="1" applyBorder="1"/>
    <xf numFmtId="0" fontId="7" fillId="0" borderId="24" xfId="0" applyFont="1" applyBorder="1" applyAlignment="1">
      <alignment horizontal="center"/>
    </xf>
    <xf numFmtId="0" fontId="7" fillId="0" borderId="23" xfId="0" applyFont="1" applyBorder="1"/>
    <xf numFmtId="0" fontId="7" fillId="0" borderId="23" xfId="0" applyFont="1" applyBorder="1" applyAlignment="1">
      <alignment horizontal="center"/>
    </xf>
    <xf numFmtId="0" fontId="7" fillId="0" borderId="3" xfId="0" applyFont="1" applyBorder="1"/>
    <xf numFmtId="0" fontId="7" fillId="0" borderId="3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/>
    </xf>
    <xf numFmtId="0" fontId="7" fillId="0" borderId="5" xfId="0" applyFont="1" applyBorder="1"/>
    <xf numFmtId="0" fontId="7" fillId="0" borderId="15" xfId="0" applyFont="1" applyBorder="1" applyAlignment="1">
      <alignment vertical="center" wrapText="1"/>
    </xf>
    <xf numFmtId="0" fontId="7" fillId="0" borderId="2" xfId="0" applyFont="1" applyFill="1" applyBorder="1"/>
    <xf numFmtId="0" fontId="7" fillId="0" borderId="0" xfId="0" applyFont="1" applyFill="1" applyBorder="1"/>
    <xf numFmtId="0" fontId="7" fillId="0" borderId="0" xfId="0" applyFont="1" applyFill="1" applyAlignment="1">
      <alignment horizontal="center"/>
    </xf>
    <xf numFmtId="0" fontId="7" fillId="0" borderId="0" xfId="0" applyFont="1" applyFill="1"/>
    <xf numFmtId="0" fontId="7" fillId="0" borderId="2" xfId="0" applyFont="1" applyBorder="1" applyAlignment="1">
      <alignment horizontal="center"/>
    </xf>
    <xf numFmtId="0" fontId="7" fillId="0" borderId="1" xfId="0" applyFont="1" applyBorder="1" applyAlignment="1">
      <alignment vertical="center" wrapText="1"/>
    </xf>
    <xf numFmtId="0" fontId="3" fillId="0" borderId="0" xfId="0" applyFont="1" applyAlignment="1"/>
    <xf numFmtId="0" fontId="0" fillId="0" borderId="0" xfId="0" applyAlignment="1"/>
    <xf numFmtId="0" fontId="4" fillId="0" borderId="0" xfId="0" applyFont="1" applyAlignment="1"/>
    <xf numFmtId="1" fontId="0" fillId="0" borderId="17" xfId="0" applyNumberFormat="1" applyBorder="1"/>
    <xf numFmtId="0" fontId="0" fillId="0" borderId="17" xfId="0" applyBorder="1" applyAlignment="1">
      <alignment horizontal="center"/>
    </xf>
    <xf numFmtId="0" fontId="7" fillId="3" borderId="3" xfId="0" applyFont="1" applyFill="1" applyBorder="1"/>
    <xf numFmtId="0" fontId="9" fillId="3" borderId="3" xfId="0" applyFont="1" applyFill="1" applyBorder="1" applyAlignment="1">
      <alignment horizontal="right"/>
    </xf>
    <xf numFmtId="0" fontId="7" fillId="3" borderId="1" xfId="0" applyFont="1" applyFill="1" applyBorder="1"/>
    <xf numFmtId="0" fontId="9" fillId="3" borderId="1" xfId="0" applyFont="1" applyFill="1" applyBorder="1" applyAlignment="1">
      <alignment horizontal="right"/>
    </xf>
    <xf numFmtId="0" fontId="7" fillId="3" borderId="1" xfId="0" applyFont="1" applyFill="1" applyBorder="1" applyAlignment="1">
      <alignment horizontal="center"/>
    </xf>
    <xf numFmtId="0" fontId="9" fillId="4" borderId="25" xfId="0" applyFont="1" applyFill="1" applyBorder="1" applyAlignment="1">
      <alignment horizontal="right"/>
    </xf>
    <xf numFmtId="0" fontId="9" fillId="4" borderId="1" xfId="0" applyFont="1" applyFill="1" applyBorder="1" applyAlignment="1">
      <alignment horizontal="right"/>
    </xf>
    <xf numFmtId="0" fontId="7" fillId="4" borderId="1" xfId="0" applyFont="1" applyFill="1" applyBorder="1"/>
    <xf numFmtId="0" fontId="7" fillId="4" borderId="1" xfId="0" applyFont="1" applyFill="1" applyBorder="1" applyAlignment="1">
      <alignment horizontal="center"/>
    </xf>
    <xf numFmtId="0" fontId="9" fillId="3" borderId="12" xfId="0" applyFont="1" applyFill="1" applyBorder="1" applyAlignment="1">
      <alignment horizontal="right"/>
    </xf>
    <xf numFmtId="0" fontId="7" fillId="5" borderId="1" xfId="0" applyFont="1" applyFill="1" applyBorder="1"/>
    <xf numFmtId="0" fontId="9" fillId="5" borderId="1" xfId="0" applyFont="1" applyFill="1" applyBorder="1" applyAlignment="1">
      <alignment horizontal="right"/>
    </xf>
    <xf numFmtId="0" fontId="7" fillId="5" borderId="1" xfId="0" applyFont="1" applyFill="1" applyBorder="1" applyAlignment="1">
      <alignment horizontal="center"/>
    </xf>
    <xf numFmtId="0" fontId="9" fillId="3" borderId="12" xfId="0" applyFont="1" applyFill="1" applyBorder="1"/>
    <xf numFmtId="0" fontId="7" fillId="5" borderId="25" xfId="0" applyFont="1" applyFill="1" applyBorder="1"/>
    <xf numFmtId="0" fontId="9" fillId="5" borderId="19" xfId="0" applyFont="1" applyFill="1" applyBorder="1"/>
    <xf numFmtId="0" fontId="7" fillId="5" borderId="9" xfId="0" applyFont="1" applyFill="1" applyBorder="1"/>
    <xf numFmtId="0" fontId="7" fillId="5" borderId="7" xfId="0" applyFont="1" applyFill="1" applyBorder="1"/>
    <xf numFmtId="0" fontId="0" fillId="3" borderId="1" xfId="0" applyFill="1" applyBorder="1"/>
    <xf numFmtId="0" fontId="2" fillId="3" borderId="1" xfId="0" applyFont="1" applyFill="1" applyBorder="1" applyAlignment="1">
      <alignment horizontal="right"/>
    </xf>
    <xf numFmtId="0" fontId="0" fillId="3" borderId="1" xfId="0" applyFill="1" applyBorder="1" applyAlignment="1">
      <alignment horizontal="center"/>
    </xf>
    <xf numFmtId="0" fontId="0" fillId="5" borderId="1" xfId="0" applyFill="1" applyBorder="1"/>
    <xf numFmtId="0" fontId="2" fillId="5" borderId="1" xfId="0" applyFont="1" applyFill="1" applyBorder="1" applyAlignment="1">
      <alignment horizontal="right"/>
    </xf>
    <xf numFmtId="0" fontId="0" fillId="5" borderId="9" xfId="0" applyFill="1" applyBorder="1" applyAlignment="1">
      <alignment horizontal="center"/>
    </xf>
    <xf numFmtId="0" fontId="0" fillId="5" borderId="9" xfId="0" applyFill="1" applyBorder="1"/>
    <xf numFmtId="0" fontId="0" fillId="5" borderId="7" xfId="0" applyFill="1" applyBorder="1"/>
    <xf numFmtId="0" fontId="0" fillId="3" borderId="9" xfId="0" applyFill="1" applyBorder="1" applyAlignment="1">
      <alignment horizontal="center" vertical="center" wrapText="1"/>
    </xf>
    <xf numFmtId="0" fontId="0" fillId="5" borderId="9" xfId="0" applyFill="1" applyBorder="1" applyAlignment="1">
      <alignment horizontal="center" vertical="center" wrapText="1"/>
    </xf>
    <xf numFmtId="0" fontId="0" fillId="0" borderId="0" xfId="0" applyBorder="1" applyAlignment="1"/>
    <xf numFmtId="0" fontId="0" fillId="0" borderId="0" xfId="0" applyAlignment="1">
      <alignment horizontal="left"/>
    </xf>
    <xf numFmtId="0" fontId="7" fillId="0" borderId="1" xfId="0" applyFont="1" applyBorder="1" applyAlignment="1">
      <alignment horizontal="center" vertical="center" wrapText="1"/>
    </xf>
    <xf numFmtId="0" fontId="0" fillId="0" borderId="9" xfId="0" applyBorder="1"/>
    <xf numFmtId="1" fontId="7" fillId="0" borderId="1" xfId="0" applyNumberFormat="1" applyFont="1" applyBorder="1" applyAlignment="1">
      <alignment horizontal="center"/>
    </xf>
    <xf numFmtId="0" fontId="5" fillId="0" borderId="17" xfId="0" applyFont="1" applyBorder="1" applyAlignment="1">
      <alignment horizontal="left" vertical="center" wrapText="1"/>
    </xf>
    <xf numFmtId="0" fontId="8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3" fillId="0" borderId="0" xfId="0" applyFont="1" applyBorder="1" applyAlignment="1">
      <alignment horizontal="left"/>
    </xf>
    <xf numFmtId="0" fontId="13" fillId="0" borderId="0" xfId="0" applyFont="1"/>
    <xf numFmtId="0" fontId="15" fillId="0" borderId="0" xfId="0" applyFont="1"/>
    <xf numFmtId="0" fontId="14" fillId="0" borderId="0" xfId="0" applyFont="1" applyAlignment="1"/>
    <xf numFmtId="0" fontId="11" fillId="0" borderId="0" xfId="0" applyFont="1" applyAlignment="1">
      <alignment horizontal="center"/>
    </xf>
    <xf numFmtId="0" fontId="13" fillId="0" borderId="0" xfId="0" applyFont="1" applyAlignment="1"/>
    <xf numFmtId="0" fontId="3" fillId="0" borderId="0" xfId="0" applyFont="1" applyAlignment="1">
      <alignment horizontal="center"/>
    </xf>
    <xf numFmtId="0" fontId="0" fillId="0" borderId="28" xfId="0" applyBorder="1"/>
    <xf numFmtId="0" fontId="0" fillId="0" borderId="27" xfId="0" applyBorder="1"/>
    <xf numFmtId="0" fontId="0" fillId="0" borderId="29" xfId="0" applyBorder="1"/>
    <xf numFmtId="0" fontId="0" fillId="0" borderId="30" xfId="0" applyBorder="1"/>
    <xf numFmtId="1" fontId="7" fillId="0" borderId="7" xfId="0" applyNumberFormat="1" applyFont="1" applyBorder="1" applyAlignment="1">
      <alignment horizontal="center"/>
    </xf>
    <xf numFmtId="1" fontId="7" fillId="0" borderId="1" xfId="0" applyNumberFormat="1" applyFont="1" applyFill="1" applyBorder="1" applyAlignment="1">
      <alignment horizontal="center"/>
    </xf>
    <xf numFmtId="1" fontId="7" fillId="0" borderId="13" xfId="0" applyNumberFormat="1" applyFont="1" applyBorder="1" applyAlignment="1">
      <alignment horizontal="center"/>
    </xf>
    <xf numFmtId="1" fontId="7" fillId="0" borderId="12" xfId="0" applyNumberFormat="1" applyFont="1" applyBorder="1" applyAlignment="1">
      <alignment horizontal="center"/>
    </xf>
    <xf numFmtId="1" fontId="7" fillId="0" borderId="21" xfId="0" applyNumberFormat="1" applyFont="1" applyBorder="1" applyAlignment="1">
      <alignment horizontal="center"/>
    </xf>
    <xf numFmtId="1" fontId="7" fillId="0" borderId="23" xfId="0" applyNumberFormat="1" applyFont="1" applyBorder="1" applyAlignment="1">
      <alignment horizontal="center"/>
    </xf>
    <xf numFmtId="1" fontId="7" fillId="3" borderId="26" xfId="0" applyNumberFormat="1" applyFont="1" applyFill="1" applyBorder="1" applyAlignment="1">
      <alignment horizontal="center"/>
    </xf>
    <xf numFmtId="1" fontId="7" fillId="4" borderId="19" xfId="0" applyNumberFormat="1" applyFont="1" applyFill="1" applyBorder="1" applyAlignment="1">
      <alignment horizontal="center"/>
    </xf>
    <xf numFmtId="1" fontId="7" fillId="0" borderId="7" xfId="0" applyNumberFormat="1" applyFont="1" applyFill="1" applyBorder="1" applyAlignment="1">
      <alignment horizontal="center"/>
    </xf>
    <xf numFmtId="1" fontId="7" fillId="0" borderId="16" xfId="0" applyNumberFormat="1" applyFont="1" applyFill="1" applyBorder="1" applyAlignment="1">
      <alignment horizontal="center"/>
    </xf>
    <xf numFmtId="1" fontId="7" fillId="0" borderId="15" xfId="0" applyNumberFormat="1" applyFont="1" applyBorder="1" applyAlignment="1">
      <alignment horizontal="center"/>
    </xf>
    <xf numFmtId="1" fontId="7" fillId="3" borderId="1" xfId="0" applyNumberFormat="1" applyFont="1" applyFill="1" applyBorder="1" applyAlignment="1">
      <alignment horizontal="center"/>
    </xf>
    <xf numFmtId="1" fontId="7" fillId="4" borderId="7" xfId="0" applyNumberFormat="1" applyFont="1" applyFill="1" applyBorder="1" applyAlignment="1">
      <alignment horizontal="center"/>
    </xf>
    <xf numFmtId="1" fontId="7" fillId="4" borderId="1" xfId="0" applyNumberFormat="1" applyFont="1" applyFill="1" applyBorder="1" applyAlignment="1">
      <alignment horizontal="center"/>
    </xf>
    <xf numFmtId="1" fontId="9" fillId="3" borderId="13" xfId="0" applyNumberFormat="1" applyFont="1" applyFill="1" applyBorder="1" applyAlignment="1">
      <alignment horizontal="right"/>
    </xf>
    <xf numFmtId="1" fontId="9" fillId="3" borderId="12" xfId="0" applyNumberFormat="1" applyFont="1" applyFill="1" applyBorder="1" applyAlignment="1">
      <alignment horizontal="right"/>
    </xf>
    <xf numFmtId="1" fontId="7" fillId="5" borderId="19" xfId="0" applyNumberFormat="1" applyFont="1" applyFill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1" fontId="7" fillId="5" borderId="7" xfId="0" applyNumberFormat="1" applyFont="1" applyFill="1" applyBorder="1" applyAlignment="1">
      <alignment horizontal="center"/>
    </xf>
    <xf numFmtId="1" fontId="7" fillId="5" borderId="1" xfId="0" applyNumberFormat="1" applyFont="1" applyFill="1" applyBorder="1" applyAlignment="1">
      <alignment horizontal="center"/>
    </xf>
    <xf numFmtId="1" fontId="7" fillId="0" borderId="0" xfId="0" applyNumberFormat="1" applyFont="1" applyFill="1" applyBorder="1"/>
    <xf numFmtId="1" fontId="7" fillId="0" borderId="2" xfId="0" applyNumberFormat="1" applyFont="1" applyFill="1" applyBorder="1"/>
    <xf numFmtId="1" fontId="9" fillId="3" borderId="9" xfId="0" applyNumberFormat="1" applyFont="1" applyFill="1" applyBorder="1"/>
    <xf numFmtId="1" fontId="9" fillId="3" borderId="1" xfId="0" applyNumberFormat="1" applyFont="1" applyFill="1" applyBorder="1"/>
    <xf numFmtId="1" fontId="9" fillId="3" borderId="7" xfId="0" applyNumberFormat="1" applyFont="1" applyFill="1" applyBorder="1"/>
    <xf numFmtId="1" fontId="9" fillId="5" borderId="19" xfId="0" applyNumberFormat="1" applyFont="1" applyFill="1" applyBorder="1"/>
    <xf numFmtId="1" fontId="9" fillId="5" borderId="1" xfId="0" applyNumberFormat="1" applyFont="1" applyFill="1" applyBorder="1"/>
    <xf numFmtId="1" fontId="0" fillId="0" borderId="5" xfId="0" applyNumberFormat="1" applyBorder="1" applyAlignment="1">
      <alignment horizontal="center"/>
    </xf>
    <xf numFmtId="1" fontId="0" fillId="0" borderId="3" xfId="0" applyNumberFormat="1" applyBorder="1" applyAlignment="1">
      <alignment horizontal="center"/>
    </xf>
    <xf numFmtId="1" fontId="0" fillId="5" borderId="19" xfId="0" applyNumberFormat="1" applyFill="1" applyBorder="1" applyAlignment="1">
      <alignment horizontal="center"/>
    </xf>
    <xf numFmtId="1" fontId="0" fillId="0" borderId="5" xfId="0" applyNumberFormat="1" applyBorder="1"/>
    <xf numFmtId="1" fontId="0" fillId="0" borderId="3" xfId="0" applyNumberFormat="1" applyBorder="1"/>
    <xf numFmtId="1" fontId="0" fillId="3" borderId="1" xfId="0" applyNumberFormat="1" applyFill="1" applyBorder="1" applyAlignment="1">
      <alignment horizontal="center"/>
    </xf>
    <xf numFmtId="1" fontId="0" fillId="0" borderId="0" xfId="0" applyNumberFormat="1" applyBorder="1"/>
    <xf numFmtId="1" fontId="0" fillId="0" borderId="2" xfId="0" applyNumberFormat="1" applyBorder="1"/>
    <xf numFmtId="1" fontId="0" fillId="5" borderId="25" xfId="0" applyNumberFormat="1" applyFill="1" applyBorder="1" applyAlignment="1">
      <alignment horizontal="center"/>
    </xf>
    <xf numFmtId="1" fontId="0" fillId="0" borderId="0" xfId="0" applyNumberFormat="1" applyFill="1" applyBorder="1"/>
    <xf numFmtId="1" fontId="0" fillId="0" borderId="2" xfId="0" applyNumberFormat="1" applyFill="1" applyBorder="1"/>
    <xf numFmtId="1" fontId="2" fillId="3" borderId="7" xfId="0" applyNumberFormat="1" applyFont="1" applyFill="1" applyBorder="1"/>
    <xf numFmtId="1" fontId="2" fillId="3" borderId="1" xfId="0" applyNumberFormat="1" applyFont="1" applyFill="1" applyBorder="1"/>
    <xf numFmtId="1" fontId="2" fillId="5" borderId="1" xfId="0" applyNumberFormat="1" applyFont="1" applyFill="1" applyBorder="1"/>
    <xf numFmtId="1" fontId="0" fillId="3" borderId="19" xfId="0" applyNumberFormat="1" applyFill="1" applyBorder="1" applyAlignment="1">
      <alignment horizontal="center"/>
    </xf>
    <xf numFmtId="1" fontId="7" fillId="0" borderId="5" xfId="0" applyNumberFormat="1" applyFont="1" applyBorder="1" applyAlignment="1">
      <alignment horizontal="center"/>
    </xf>
    <xf numFmtId="1" fontId="7" fillId="0" borderId="3" xfId="0" applyNumberFormat="1" applyFont="1" applyBorder="1" applyAlignment="1">
      <alignment horizontal="center"/>
    </xf>
    <xf numFmtId="1" fontId="0" fillId="0" borderId="7" xfId="0" applyNumberForma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6" borderId="8" xfId="0" applyFill="1" applyBorder="1"/>
    <xf numFmtId="0" fontId="0" fillId="6" borderId="4" xfId="0" applyFill="1" applyBorder="1"/>
    <xf numFmtId="0" fontId="0" fillId="6" borderId="1" xfId="0" applyFill="1" applyBorder="1"/>
    <xf numFmtId="0" fontId="0" fillId="3" borderId="2" xfId="0" applyFill="1" applyBorder="1"/>
    <xf numFmtId="0" fontId="0" fillId="5" borderId="2" xfId="0" applyFill="1" applyBorder="1"/>
    <xf numFmtId="1" fontId="0" fillId="6" borderId="17" xfId="0" applyNumberFormat="1" applyFill="1" applyBorder="1"/>
    <xf numFmtId="0" fontId="0" fillId="6" borderId="7" xfId="0" applyFill="1" applyBorder="1"/>
    <xf numFmtId="1" fontId="0" fillId="3" borderId="17" xfId="0" applyNumberFormat="1" applyFill="1" applyBorder="1"/>
    <xf numFmtId="1" fontId="0" fillId="5" borderId="17" xfId="0" applyNumberFormat="1" applyFill="1" applyBorder="1"/>
    <xf numFmtId="1" fontId="7" fillId="3" borderId="11" xfId="0" applyNumberFormat="1" applyFont="1" applyFill="1" applyBorder="1" applyAlignment="1">
      <alignment horizontal="center" vertical="center" wrapText="1"/>
    </xf>
    <xf numFmtId="1" fontId="7" fillId="4" borderId="9" xfId="0" applyNumberFormat="1" applyFont="1" applyFill="1" applyBorder="1" applyAlignment="1">
      <alignment horizontal="center" vertical="center" wrapText="1"/>
    </xf>
    <xf numFmtId="1" fontId="7" fillId="0" borderId="0" xfId="0" applyNumberFormat="1" applyFont="1" applyBorder="1" applyAlignment="1">
      <alignment horizontal="center"/>
    </xf>
    <xf numFmtId="1" fontId="7" fillId="0" borderId="2" xfId="0" applyNumberFormat="1" applyFont="1" applyBorder="1" applyAlignment="1">
      <alignment horizontal="center"/>
    </xf>
    <xf numFmtId="0" fontId="0" fillId="0" borderId="15" xfId="0" applyFont="1" applyBorder="1" applyAlignment="1">
      <alignment vertical="center" wrapText="1"/>
    </xf>
    <xf numFmtId="1" fontId="7" fillId="3" borderId="1" xfId="0" applyNumberFormat="1" applyFont="1" applyFill="1" applyBorder="1"/>
    <xf numFmtId="1" fontId="7" fillId="5" borderId="7" xfId="0" applyNumberFormat="1" applyFont="1" applyFill="1" applyBorder="1"/>
    <xf numFmtId="0" fontId="7" fillId="0" borderId="3" xfId="0" applyFont="1" applyBorder="1" applyAlignment="1">
      <alignment horizontal="center" vertical="center" wrapText="1"/>
    </xf>
    <xf numFmtId="0" fontId="8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0" fillId="0" borderId="3" xfId="0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  <xf numFmtId="0" fontId="16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15" fillId="0" borderId="0" xfId="0" applyFont="1" applyAlignment="1">
      <alignment horizontal="left"/>
    </xf>
    <xf numFmtId="0" fontId="12" fillId="0" borderId="0" xfId="0" applyFont="1" applyAlignment="1">
      <alignment horizontal="center"/>
    </xf>
    <xf numFmtId="0" fontId="14" fillId="0" borderId="0" xfId="0" applyFont="1" applyAlignment="1">
      <alignment horizontal="left"/>
    </xf>
    <xf numFmtId="2" fontId="0" fillId="2" borderId="17" xfId="0" applyNumberFormat="1" applyFill="1" applyBorder="1"/>
    <xf numFmtId="0" fontId="0" fillId="2" borderId="20" xfId="0" applyFill="1" applyBorder="1"/>
    <xf numFmtId="0" fontId="7" fillId="0" borderId="3" xfId="0" applyFont="1" applyBorder="1" applyAlignment="1">
      <alignment horizontal="center" vertical="center" wrapText="1"/>
    </xf>
    <xf numFmtId="0" fontId="8" fillId="0" borderId="0" xfId="0" applyFont="1" applyAlignment="1">
      <alignment horizontal="left"/>
    </xf>
    <xf numFmtId="0" fontId="7" fillId="0" borderId="3" xfId="0" applyFont="1" applyBorder="1" applyAlignment="1">
      <alignment horizontal="center" vertical="center" wrapText="1"/>
    </xf>
    <xf numFmtId="0" fontId="8" fillId="0" borderId="0" xfId="0" applyFont="1" applyAlignment="1">
      <alignment horizontal="left"/>
    </xf>
    <xf numFmtId="0" fontId="7" fillId="0" borderId="3" xfId="0" applyFont="1" applyBorder="1" applyAlignment="1">
      <alignment horizontal="center" vertical="center" wrapText="1"/>
    </xf>
    <xf numFmtId="0" fontId="8" fillId="0" borderId="0" xfId="0" applyFont="1" applyAlignment="1">
      <alignment horizontal="left"/>
    </xf>
    <xf numFmtId="1" fontId="7" fillId="0" borderId="7" xfId="0" applyNumberFormat="1" applyFont="1" applyBorder="1" applyAlignment="1">
      <alignment horizontal="center" vertical="center" wrapText="1"/>
    </xf>
    <xf numFmtId="1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20" xfId="0" applyFont="1" applyBorder="1" applyAlignment="1">
      <alignment horizontal="center"/>
    </xf>
    <xf numFmtId="0" fontId="7" fillId="0" borderId="3" xfId="0" applyFont="1" applyBorder="1" applyAlignment="1">
      <alignment horizontal="center" vertical="center" wrapText="1"/>
    </xf>
    <xf numFmtId="0" fontId="8" fillId="0" borderId="0" xfId="0" applyFont="1" applyAlignment="1">
      <alignment horizontal="left"/>
    </xf>
    <xf numFmtId="0" fontId="7" fillId="0" borderId="20" xfId="0" applyFont="1" applyBorder="1"/>
    <xf numFmtId="1" fontId="7" fillId="0" borderId="20" xfId="0" applyNumberFormat="1" applyFont="1" applyBorder="1" applyAlignment="1">
      <alignment horizontal="center"/>
    </xf>
    <xf numFmtId="0" fontId="7" fillId="0" borderId="15" xfId="0" applyFont="1" applyBorder="1" applyAlignment="1">
      <alignment horizontal="left"/>
    </xf>
    <xf numFmtId="0" fontId="7" fillId="0" borderId="3" xfId="0" applyFont="1" applyBorder="1" applyAlignment="1">
      <alignment horizontal="center" vertical="center" wrapText="1"/>
    </xf>
    <xf numFmtId="0" fontId="8" fillId="0" borderId="0" xfId="0" applyFont="1" applyAlignment="1">
      <alignment horizontal="left"/>
    </xf>
    <xf numFmtId="0" fontId="7" fillId="0" borderId="3" xfId="0" applyFont="1" applyBorder="1" applyAlignment="1">
      <alignment horizontal="center" vertical="center" wrapText="1"/>
    </xf>
    <xf numFmtId="0" fontId="8" fillId="0" borderId="0" xfId="0" applyFont="1" applyAlignment="1">
      <alignment horizontal="left"/>
    </xf>
    <xf numFmtId="0" fontId="7" fillId="0" borderId="3" xfId="0" applyFont="1" applyBorder="1" applyAlignment="1">
      <alignment horizontal="center" vertical="center" wrapText="1"/>
    </xf>
    <xf numFmtId="0" fontId="8" fillId="0" borderId="0" xfId="0" applyFont="1" applyAlignment="1">
      <alignment horizontal="left"/>
    </xf>
    <xf numFmtId="0" fontId="7" fillId="0" borderId="3" xfId="0" applyFont="1" applyBorder="1" applyAlignment="1">
      <alignment horizontal="center" vertical="center" wrapText="1"/>
    </xf>
    <xf numFmtId="0" fontId="8" fillId="0" borderId="0" xfId="0" applyFont="1" applyAlignment="1">
      <alignment horizontal="left"/>
    </xf>
    <xf numFmtId="0" fontId="0" fillId="0" borderId="22" xfId="0" applyBorder="1"/>
    <xf numFmtId="2" fontId="0" fillId="0" borderId="17" xfId="0" applyNumberFormat="1" applyBorder="1"/>
    <xf numFmtId="2" fontId="0" fillId="0" borderId="17" xfId="0" applyNumberFormat="1" applyFont="1" applyBorder="1"/>
    <xf numFmtId="0" fontId="7" fillId="0" borderId="3" xfId="0" applyFont="1" applyBorder="1" applyAlignment="1">
      <alignment horizontal="center" vertical="center" wrapText="1"/>
    </xf>
    <xf numFmtId="0" fontId="8" fillId="0" borderId="0" xfId="0" applyFont="1" applyAlignment="1">
      <alignment horizontal="left"/>
    </xf>
    <xf numFmtId="1" fontId="7" fillId="5" borderId="9" xfId="0" applyNumberFormat="1" applyFont="1" applyFill="1" applyBorder="1" applyAlignment="1">
      <alignment horizontal="center" vertical="center" wrapText="1"/>
    </xf>
    <xf numFmtId="1" fontId="7" fillId="3" borderId="9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3" fillId="0" borderId="0" xfId="0" applyFont="1" applyAlignment="1">
      <alignment horizontal="center"/>
    </xf>
    <xf numFmtId="0" fontId="3" fillId="0" borderId="0" xfId="0" applyFont="1" applyBorder="1" applyAlignment="1">
      <alignment horizontal="left"/>
    </xf>
    <xf numFmtId="0" fontId="0" fillId="0" borderId="0" xfId="0" applyAlignment="1">
      <alignment horizontal="center"/>
    </xf>
    <xf numFmtId="0" fontId="3" fillId="0" borderId="0" xfId="0" applyFont="1" applyAlignment="1">
      <alignment horizontal="left"/>
    </xf>
    <xf numFmtId="0" fontId="11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4" fillId="0" borderId="0" xfId="0" applyFont="1" applyAlignment="1">
      <alignment horizontal="left"/>
    </xf>
    <xf numFmtId="0" fontId="14" fillId="0" borderId="0" xfId="0" applyFont="1" applyAlignment="1">
      <alignment horizontal="center"/>
    </xf>
    <xf numFmtId="0" fontId="15" fillId="0" borderId="0" xfId="0" applyFont="1" applyAlignment="1">
      <alignment horizontal="left"/>
    </xf>
    <xf numFmtId="0" fontId="15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15" fillId="0" borderId="0" xfId="0" applyFont="1" applyAlignment="1"/>
    <xf numFmtId="0" fontId="19" fillId="0" borderId="0" xfId="1" applyFont="1" applyBorder="1"/>
    <xf numFmtId="0" fontId="19" fillId="0" borderId="0" xfId="1" applyFont="1"/>
    <xf numFmtId="0" fontId="17" fillId="0" borderId="0" xfId="1"/>
    <xf numFmtId="0" fontId="20" fillId="0" borderId="0" xfId="1" applyFont="1" applyBorder="1"/>
    <xf numFmtId="0" fontId="20" fillId="0" borderId="0" xfId="1" applyFont="1" applyBorder="1" applyAlignment="1">
      <alignment wrapText="1"/>
    </xf>
    <xf numFmtId="0" fontId="20" fillId="0" borderId="0" xfId="1" applyFont="1" applyBorder="1" applyAlignment="1"/>
    <xf numFmtId="0" fontId="19" fillId="0" borderId="0" xfId="1" applyFont="1" applyBorder="1" applyAlignment="1">
      <alignment vertical="center" wrapText="1"/>
    </xf>
    <xf numFmtId="0" fontId="19" fillId="0" borderId="0" xfId="1" applyFont="1" applyBorder="1" applyAlignment="1">
      <alignment vertical="center"/>
    </xf>
    <xf numFmtId="0" fontId="17" fillId="0" borderId="0" xfId="1" applyFont="1" applyBorder="1" applyAlignment="1">
      <alignment vertical="center" textRotation="90" wrapText="1"/>
    </xf>
    <xf numFmtId="0" fontId="21" fillId="0" borderId="0" xfId="1" applyFont="1" applyBorder="1" applyAlignment="1">
      <alignment vertical="center" textRotation="90" wrapText="1"/>
    </xf>
    <xf numFmtId="0" fontId="20" fillId="0" borderId="0" xfId="1" applyFont="1" applyBorder="1" applyAlignment="1">
      <alignment vertical="center" textRotation="90" wrapText="1"/>
    </xf>
    <xf numFmtId="0" fontId="20" fillId="0" borderId="0" xfId="1" applyFont="1" applyBorder="1" applyAlignment="1">
      <alignment vertical="center" textRotation="90"/>
    </xf>
    <xf numFmtId="0" fontId="20" fillId="0" borderId="0" xfId="1" applyFont="1" applyBorder="1" applyAlignment="1">
      <alignment vertical="center" wrapText="1"/>
    </xf>
    <xf numFmtId="0" fontId="20" fillId="0" borderId="0" xfId="1" applyFont="1" applyBorder="1" applyAlignment="1">
      <alignment horizontal="center" vertical="center" wrapText="1"/>
    </xf>
    <xf numFmtId="0" fontId="20" fillId="0" borderId="0" xfId="1" applyFont="1" applyFill="1" applyBorder="1" applyAlignment="1">
      <alignment vertical="center" wrapText="1"/>
    </xf>
    <xf numFmtId="0" fontId="21" fillId="0" borderId="0" xfId="1" applyFont="1" applyBorder="1" applyAlignment="1">
      <alignment vertical="center" textRotation="90"/>
    </xf>
    <xf numFmtId="0" fontId="23" fillId="0" borderId="0" xfId="1" applyFont="1" applyBorder="1" applyAlignment="1"/>
    <xf numFmtId="0" fontId="23" fillId="0" borderId="0" xfId="1" applyFont="1" applyBorder="1"/>
    <xf numFmtId="0" fontId="17" fillId="0" borderId="0" xfId="1" applyBorder="1"/>
    <xf numFmtId="0" fontId="20" fillId="0" borderId="0" xfId="1" applyFont="1" applyBorder="1" applyAlignment="1">
      <alignment horizontal="center"/>
    </xf>
    <xf numFmtId="0" fontId="21" fillId="0" borderId="0" xfId="1" applyFont="1" applyBorder="1" applyAlignment="1">
      <alignment vertical="center" wrapText="1"/>
    </xf>
    <xf numFmtId="0" fontId="21" fillId="0" borderId="0" xfId="1" applyFont="1" applyBorder="1" applyAlignment="1">
      <alignment vertical="center"/>
    </xf>
    <xf numFmtId="0" fontId="26" fillId="0" borderId="0" xfId="1" applyFont="1" applyBorder="1"/>
    <xf numFmtId="0" fontId="25" fillId="0" borderId="0" xfId="1" applyFont="1" applyBorder="1" applyAlignment="1"/>
    <xf numFmtId="0" fontId="25" fillId="0" borderId="0" xfId="1" applyFont="1" applyBorder="1" applyAlignment="1">
      <alignment vertical="center" textRotation="90"/>
    </xf>
    <xf numFmtId="0" fontId="25" fillId="0" borderId="0" xfId="1" applyFont="1" applyBorder="1" applyAlignment="1">
      <alignment vertical="center" wrapText="1"/>
    </xf>
    <xf numFmtId="0" fontId="25" fillId="0" borderId="0" xfId="1" applyFont="1" applyBorder="1" applyAlignment="1">
      <alignment horizontal="center" vertical="center" wrapText="1"/>
    </xf>
    <xf numFmtId="0" fontId="25" fillId="0" borderId="0" xfId="1" applyFont="1" applyBorder="1"/>
    <xf numFmtId="0" fontId="27" fillId="0" borderId="0" xfId="1" applyFont="1" applyBorder="1" applyAlignment="1">
      <alignment horizontal="center" vertical="center"/>
    </xf>
    <xf numFmtId="0" fontId="27" fillId="0" borderId="0" xfId="1" applyFont="1" applyBorder="1" applyAlignment="1"/>
    <xf numFmtId="0" fontId="20" fillId="0" borderId="0" xfId="1" applyFont="1" applyBorder="1" applyAlignment="1">
      <alignment vertical="center"/>
    </xf>
    <xf numFmtId="1" fontId="28" fillId="0" borderId="0" xfId="1" applyNumberFormat="1" applyFont="1" applyBorder="1" applyAlignment="1"/>
    <xf numFmtId="0" fontId="29" fillId="0" borderId="0" xfId="1" applyFont="1" applyBorder="1" applyAlignment="1"/>
    <xf numFmtId="4" fontId="20" fillId="0" borderId="0" xfId="1" applyNumberFormat="1" applyFont="1" applyBorder="1" applyAlignment="1"/>
    <xf numFmtId="0" fontId="30" fillId="0" borderId="0" xfId="1" applyFont="1" applyBorder="1"/>
    <xf numFmtId="0" fontId="21" fillId="0" borderId="1" xfId="1" applyFont="1" applyBorder="1" applyAlignment="1">
      <alignment horizontal="left"/>
    </xf>
    <xf numFmtId="0" fontId="21" fillId="0" borderId="12" xfId="1" applyFont="1" applyBorder="1" applyAlignment="1">
      <alignment horizontal="centerContinuous"/>
    </xf>
    <xf numFmtId="0" fontId="21" fillId="0" borderId="10" xfId="1" applyFont="1" applyBorder="1" applyAlignment="1">
      <alignment horizontal="center" wrapText="1"/>
    </xf>
    <xf numFmtId="0" fontId="32" fillId="0" borderId="10" xfId="1" applyFont="1" applyBorder="1"/>
    <xf numFmtId="0" fontId="32" fillId="0" borderId="13" xfId="1" applyFont="1" applyBorder="1"/>
    <xf numFmtId="0" fontId="21" fillId="0" borderId="13" xfId="1" applyFont="1" applyBorder="1"/>
    <xf numFmtId="0" fontId="32" fillId="0" borderId="12" xfId="1" applyFont="1" applyBorder="1"/>
    <xf numFmtId="0" fontId="32" fillId="0" borderId="0" xfId="1" applyFont="1" applyBorder="1"/>
    <xf numFmtId="0" fontId="21" fillId="0" borderId="12" xfId="1" applyFont="1" applyBorder="1" applyAlignment="1">
      <alignment horizontal="left"/>
    </xf>
    <xf numFmtId="0" fontId="21" fillId="0" borderId="2" xfId="1" applyFont="1" applyBorder="1" applyAlignment="1">
      <alignment horizontal="centerContinuous"/>
    </xf>
    <xf numFmtId="0" fontId="21" fillId="0" borderId="31" xfId="1" applyFont="1" applyBorder="1" applyAlignment="1">
      <alignment horizontal="center" wrapText="1"/>
    </xf>
    <xf numFmtId="0" fontId="32" fillId="0" borderId="31" xfId="1" applyFont="1" applyBorder="1"/>
    <xf numFmtId="0" fontId="21" fillId="0" borderId="0" xfId="1" applyFont="1" applyBorder="1"/>
    <xf numFmtId="0" fontId="32" fillId="0" borderId="2" xfId="1" applyFont="1" applyBorder="1"/>
    <xf numFmtId="0" fontId="21" fillId="0" borderId="2" xfId="1" applyFont="1" applyBorder="1" applyAlignment="1">
      <alignment horizontal="left"/>
    </xf>
    <xf numFmtId="0" fontId="32" fillId="0" borderId="0" xfId="1" applyFont="1" applyBorder="1" applyAlignment="1"/>
    <xf numFmtId="0" fontId="21" fillId="0" borderId="23" xfId="1" applyFont="1" applyBorder="1" applyAlignment="1">
      <alignment horizontal="center"/>
    </xf>
    <xf numFmtId="0" fontId="34" fillId="0" borderId="32" xfId="1" applyFont="1" applyBorder="1" applyAlignment="1">
      <alignment vertical="center"/>
    </xf>
    <xf numFmtId="0" fontId="21" fillId="0" borderId="2" xfId="1" applyFont="1" applyBorder="1" applyAlignment="1">
      <alignment horizontal="center"/>
    </xf>
    <xf numFmtId="0" fontId="34" fillId="0" borderId="3" xfId="1" applyFont="1" applyBorder="1" applyAlignment="1">
      <alignment vertical="center"/>
    </xf>
    <xf numFmtId="0" fontId="21" fillId="0" borderId="32" xfId="1" applyFont="1" applyBorder="1" applyAlignment="1">
      <alignment horizontal="center"/>
    </xf>
    <xf numFmtId="0" fontId="27" fillId="0" borderId="33" xfId="1" applyFont="1" applyBorder="1" applyAlignment="1">
      <alignment horizontal="center" vertical="center"/>
    </xf>
    <xf numFmtId="0" fontId="20" fillId="0" borderId="33" xfId="1" applyFont="1" applyBorder="1" applyAlignment="1">
      <alignment horizontal="center" vertical="center"/>
    </xf>
    <xf numFmtId="0" fontId="27" fillId="0" borderId="1" xfId="1" applyFont="1" applyBorder="1" applyAlignment="1">
      <alignment horizontal="center" vertical="center"/>
    </xf>
    <xf numFmtId="0" fontId="26" fillId="0" borderId="1" xfId="1" applyFont="1" applyBorder="1" applyAlignment="1">
      <alignment horizontal="center" vertical="center"/>
    </xf>
    <xf numFmtId="0" fontId="38" fillId="0" borderId="1" xfId="1" applyFont="1" applyBorder="1" applyAlignment="1">
      <alignment horizontal="center" vertical="center"/>
    </xf>
    <xf numFmtId="0" fontId="38" fillId="0" borderId="8" xfId="1" applyFont="1" applyBorder="1" applyAlignment="1">
      <alignment horizontal="center" vertical="center"/>
    </xf>
    <xf numFmtId="0" fontId="20" fillId="0" borderId="1" xfId="1" applyFont="1" applyBorder="1" applyAlignment="1">
      <alignment horizontal="center" vertical="center"/>
    </xf>
    <xf numFmtId="0" fontId="39" fillId="0" borderId="34" xfId="1" applyFont="1" applyBorder="1" applyAlignment="1">
      <alignment wrapText="1"/>
    </xf>
    <xf numFmtId="0" fontId="19" fillId="0" borderId="33" xfId="1" applyFont="1" applyBorder="1"/>
    <xf numFmtId="0" fontId="19" fillId="0" borderId="1" xfId="1" applyFont="1" applyBorder="1"/>
    <xf numFmtId="0" fontId="40" fillId="0" borderId="9" xfId="1" applyFont="1" applyBorder="1"/>
    <xf numFmtId="0" fontId="40" fillId="0" borderId="1" xfId="1" applyFont="1" applyBorder="1"/>
    <xf numFmtId="0" fontId="37" fillId="0" borderId="1" xfId="1" applyFont="1" applyBorder="1"/>
    <xf numFmtId="0" fontId="41" fillId="0" borderId="35" xfId="1" applyFont="1" applyBorder="1" applyAlignment="1">
      <alignment wrapText="1"/>
    </xf>
    <xf numFmtId="0" fontId="20" fillId="0" borderId="23" xfId="1" applyFont="1" applyBorder="1"/>
    <xf numFmtId="0" fontId="31" fillId="0" borderId="31" xfId="1" applyFont="1" applyBorder="1" applyAlignment="1">
      <alignment horizontal="center"/>
    </xf>
    <xf numFmtId="0" fontId="40" fillId="0" borderId="9" xfId="1" applyNumberFormat="1" applyFont="1" applyBorder="1" applyAlignment="1">
      <alignment horizontal="right"/>
    </xf>
    <xf numFmtId="0" fontId="40" fillId="0" borderId="1" xfId="1" applyNumberFormat="1" applyFont="1" applyBorder="1" applyAlignment="1">
      <alignment horizontal="right"/>
    </xf>
    <xf numFmtId="0" fontId="42" fillId="0" borderId="1" xfId="1" applyNumberFormat="1" applyFont="1" applyBorder="1" applyAlignment="1">
      <alignment horizontal="right"/>
    </xf>
    <xf numFmtId="0" fontId="43" fillId="0" borderId="9" xfId="1" applyFont="1" applyFill="1" applyBorder="1" applyAlignment="1">
      <alignment vertical="center"/>
    </xf>
    <xf numFmtId="0" fontId="31" fillId="0" borderId="1" xfId="1" applyFont="1" applyBorder="1" applyAlignment="1">
      <alignment horizontal="center" vertical="center"/>
    </xf>
    <xf numFmtId="2" fontId="44" fillId="0" borderId="9" xfId="1" applyNumberFormat="1" applyFont="1" applyBorder="1" applyAlignment="1">
      <alignment vertical="center"/>
    </xf>
    <xf numFmtId="0" fontId="44" fillId="0" borderId="9" xfId="1" applyFont="1" applyBorder="1" applyAlignment="1">
      <alignment vertical="center"/>
    </xf>
    <xf numFmtId="164" fontId="23" fillId="0" borderId="9" xfId="1" applyNumberFormat="1" applyFont="1" applyBorder="1" applyAlignment="1">
      <alignment vertical="center"/>
    </xf>
    <xf numFmtId="4" fontId="23" fillId="0" borderId="1" xfId="1" applyNumberFormat="1" applyFont="1" applyBorder="1" applyAlignment="1">
      <alignment vertical="center"/>
    </xf>
    <xf numFmtId="165" fontId="45" fillId="0" borderId="1" xfId="1" applyNumberFormat="1" applyFont="1" applyBorder="1" applyAlignment="1">
      <alignment horizontal="center" vertical="center"/>
    </xf>
    <xf numFmtId="1" fontId="46" fillId="7" borderId="1" xfId="1" applyNumberFormat="1" applyFont="1" applyFill="1" applyBorder="1" applyAlignment="1">
      <alignment horizontal="center" vertical="center"/>
    </xf>
    <xf numFmtId="0" fontId="43" fillId="0" borderId="9" xfId="1" applyFont="1" applyFill="1" applyBorder="1" applyAlignment="1">
      <alignment horizontal="left" vertical="center"/>
    </xf>
    <xf numFmtId="2" fontId="23" fillId="0" borderId="9" xfId="1" applyNumberFormat="1" applyFont="1" applyBorder="1" applyAlignment="1">
      <alignment vertical="center"/>
    </xf>
    <xf numFmtId="2" fontId="23" fillId="0" borderId="1" xfId="1" applyNumberFormat="1" applyFont="1" applyBorder="1" applyAlignment="1">
      <alignment vertical="center"/>
    </xf>
    <xf numFmtId="0" fontId="23" fillId="0" borderId="1" xfId="1" applyFont="1" applyBorder="1" applyAlignment="1">
      <alignment vertical="center"/>
    </xf>
    <xf numFmtId="0" fontId="47" fillId="0" borderId="9" xfId="1" applyFont="1" applyFill="1" applyBorder="1" applyAlignment="1">
      <alignment vertical="center"/>
    </xf>
    <xf numFmtId="0" fontId="43" fillId="0" borderId="9" xfId="1" applyFont="1" applyFill="1" applyBorder="1" applyAlignment="1">
      <alignment horizontal="left" vertical="center" wrapText="1"/>
    </xf>
    <xf numFmtId="0" fontId="31" fillId="0" borderId="33" xfId="1" applyFont="1" applyBorder="1" applyAlignment="1">
      <alignment horizontal="center" vertical="center"/>
    </xf>
    <xf numFmtId="2" fontId="23" fillId="8" borderId="1" xfId="1" applyNumberFormat="1" applyFont="1" applyFill="1" applyBorder="1" applyAlignment="1">
      <alignment vertical="center"/>
    </xf>
    <xf numFmtId="0" fontId="23" fillId="8" borderId="1" xfId="1" applyFont="1" applyFill="1" applyBorder="1" applyAlignment="1">
      <alignment vertical="center"/>
    </xf>
    <xf numFmtId="0" fontId="23" fillId="8" borderId="9" xfId="1" applyFont="1" applyFill="1" applyBorder="1" applyAlignment="1">
      <alignment vertical="center"/>
    </xf>
    <xf numFmtId="0" fontId="43" fillId="0" borderId="9" xfId="1" applyFont="1" applyFill="1" applyBorder="1" applyAlignment="1">
      <alignment vertical="center" wrapText="1"/>
    </xf>
    <xf numFmtId="164" fontId="23" fillId="0" borderId="9" xfId="1" applyNumberFormat="1" applyFont="1" applyFill="1" applyBorder="1" applyAlignment="1">
      <alignment vertical="center"/>
    </xf>
    <xf numFmtId="2" fontId="23" fillId="0" borderId="1" xfId="1" applyNumberFormat="1" applyFont="1" applyFill="1" applyBorder="1" applyAlignment="1">
      <alignment vertical="center"/>
    </xf>
    <xf numFmtId="2" fontId="23" fillId="0" borderId="9" xfId="1" applyNumberFormat="1" applyFont="1" applyFill="1" applyBorder="1" applyAlignment="1">
      <alignment vertical="center"/>
    </xf>
    <xf numFmtId="0" fontId="23" fillId="0" borderId="1" xfId="1" applyFont="1" applyFill="1" applyBorder="1" applyAlignment="1">
      <alignment vertical="center"/>
    </xf>
    <xf numFmtId="0" fontId="43" fillId="0" borderId="9" xfId="1" applyFont="1" applyFill="1" applyBorder="1" applyAlignment="1">
      <alignment vertical="distributed"/>
    </xf>
    <xf numFmtId="0" fontId="44" fillId="0" borderId="1" xfId="1" applyFont="1" applyBorder="1" applyAlignment="1">
      <alignment vertical="center"/>
    </xf>
    <xf numFmtId="164" fontId="23" fillId="0" borderId="1" xfId="1" applyNumberFormat="1" applyFont="1" applyBorder="1" applyAlignment="1">
      <alignment vertical="center"/>
    </xf>
    <xf numFmtId="0" fontId="47" fillId="0" borderId="9" xfId="1" applyFont="1" applyFill="1" applyBorder="1" applyAlignment="1">
      <alignment horizontal="left" vertical="center"/>
    </xf>
    <xf numFmtId="0" fontId="44" fillId="0" borderId="3" xfId="1" applyFont="1" applyBorder="1" applyAlignment="1">
      <alignment vertical="center"/>
    </xf>
    <xf numFmtId="0" fontId="23" fillId="0" borderId="3" xfId="1" applyFont="1" applyFill="1" applyBorder="1" applyAlignment="1">
      <alignment vertical="center"/>
    </xf>
    <xf numFmtId="2" fontId="23" fillId="0" borderId="1" xfId="1" applyNumberFormat="1" applyFont="1" applyBorder="1" applyAlignment="1">
      <alignment horizontal="right" vertical="center"/>
    </xf>
    <xf numFmtId="0" fontId="43" fillId="0" borderId="10" xfId="1" applyFont="1" applyFill="1" applyBorder="1" applyAlignment="1">
      <alignment vertical="center"/>
    </xf>
    <xf numFmtId="0" fontId="44" fillId="0" borderId="12" xfId="1" applyFont="1" applyBorder="1" applyAlignment="1">
      <alignment vertical="center"/>
    </xf>
    <xf numFmtId="164" fontId="23" fillId="0" borderId="12" xfId="1" applyNumberFormat="1" applyFont="1" applyBorder="1" applyAlignment="1">
      <alignment vertical="center"/>
    </xf>
    <xf numFmtId="2" fontId="23" fillId="0" borderId="12" xfId="1" applyNumberFormat="1" applyFont="1" applyBorder="1" applyAlignment="1">
      <alignment vertical="center"/>
    </xf>
    <xf numFmtId="0" fontId="23" fillId="0" borderId="12" xfId="1" applyFont="1" applyBorder="1" applyAlignment="1">
      <alignment vertical="center"/>
    </xf>
    <xf numFmtId="0" fontId="49" fillId="0" borderId="9" xfId="1" applyFont="1" applyBorder="1" applyAlignment="1">
      <alignment vertical="center"/>
    </xf>
    <xf numFmtId="0" fontId="50" fillId="0" borderId="1" xfId="1" applyFont="1" applyBorder="1" applyAlignment="1"/>
    <xf numFmtId="2" fontId="51" fillId="0" borderId="2" xfId="1" applyNumberFormat="1" applyFont="1" applyBorder="1" applyAlignment="1"/>
    <xf numFmtId="0" fontId="50" fillId="0" borderId="31" xfId="1" applyFont="1" applyBorder="1" applyAlignment="1"/>
    <xf numFmtId="2" fontId="23" fillId="0" borderId="13" xfId="1" applyNumberFormat="1" applyFont="1" applyBorder="1" applyAlignment="1">
      <alignment vertical="center"/>
    </xf>
    <xf numFmtId="0" fontId="43" fillId="0" borderId="9" xfId="1" applyFont="1" applyBorder="1" applyAlignment="1">
      <alignment vertical="center"/>
    </xf>
    <xf numFmtId="2" fontId="23" fillId="0" borderId="19" xfId="1" applyNumberFormat="1" applyFont="1" applyBorder="1" applyAlignment="1">
      <alignment vertical="center"/>
    </xf>
    <xf numFmtId="2" fontId="23" fillId="0" borderId="7" xfId="1" applyNumberFormat="1" applyFont="1" applyBorder="1" applyAlignment="1">
      <alignment vertical="center"/>
    </xf>
    <xf numFmtId="165" fontId="23" fillId="0" borderId="1" xfId="1" applyNumberFormat="1" applyFont="1" applyBorder="1" applyAlignment="1">
      <alignment vertical="center"/>
    </xf>
    <xf numFmtId="0" fontId="31" fillId="0" borderId="0" xfId="1" applyFont="1" applyBorder="1" applyAlignment="1">
      <alignment vertical="center"/>
    </xf>
    <xf numFmtId="0" fontId="47" fillId="0" borderId="9" xfId="1" applyFont="1" applyBorder="1" applyAlignment="1">
      <alignment horizontal="left" vertical="center"/>
    </xf>
    <xf numFmtId="4" fontId="23" fillId="0" borderId="1" xfId="1" applyNumberFormat="1" applyFont="1" applyBorder="1" applyAlignment="1">
      <alignment horizontal="center" vertical="center"/>
    </xf>
    <xf numFmtId="0" fontId="53" fillId="0" borderId="1" xfId="1" applyFont="1" applyBorder="1"/>
    <xf numFmtId="4" fontId="23" fillId="8" borderId="1" xfId="1" applyNumberFormat="1" applyFont="1" applyFill="1" applyBorder="1" applyAlignment="1">
      <alignment vertical="center"/>
    </xf>
    <xf numFmtId="165" fontId="45" fillId="8" borderId="1" xfId="1" applyNumberFormat="1" applyFont="1" applyFill="1" applyBorder="1" applyAlignment="1">
      <alignment horizontal="center" vertical="center"/>
    </xf>
    <xf numFmtId="1" fontId="46" fillId="8" borderId="1" xfId="1" applyNumberFormat="1" applyFont="1" applyFill="1" applyBorder="1" applyAlignment="1">
      <alignment horizontal="center" vertical="center"/>
    </xf>
    <xf numFmtId="4" fontId="23" fillId="0" borderId="9" xfId="1" applyNumberFormat="1" applyFont="1" applyBorder="1" applyAlignment="1">
      <alignment vertical="center"/>
    </xf>
    <xf numFmtId="4" fontId="23" fillId="8" borderId="9" xfId="1" applyNumberFormat="1" applyFont="1" applyFill="1" applyBorder="1" applyAlignment="1">
      <alignment vertical="center"/>
    </xf>
    <xf numFmtId="4" fontId="23" fillId="0" borderId="9" xfId="1" applyNumberFormat="1" applyFont="1" applyFill="1" applyBorder="1" applyAlignment="1">
      <alignment vertical="center"/>
    </xf>
    <xf numFmtId="4" fontId="23" fillId="0" borderId="1" xfId="1" applyNumberFormat="1" applyFont="1" applyFill="1" applyBorder="1" applyAlignment="1">
      <alignment vertical="center"/>
    </xf>
    <xf numFmtId="4" fontId="23" fillId="0" borderId="7" xfId="1" applyNumberFormat="1" applyFont="1" applyFill="1" applyBorder="1" applyAlignment="1">
      <alignment vertical="center"/>
    </xf>
    <xf numFmtId="4" fontId="23" fillId="0" borderId="1" xfId="1" applyNumberFormat="1" applyFont="1" applyBorder="1" applyAlignment="1">
      <alignment horizontal="right" vertical="center"/>
    </xf>
    <xf numFmtId="4" fontId="23" fillId="0" borderId="12" xfId="1" applyNumberFormat="1" applyFont="1" applyBorder="1" applyAlignment="1">
      <alignment vertical="center"/>
    </xf>
    <xf numFmtId="0" fontId="7" fillId="0" borderId="0" xfId="0" applyFont="1" applyFill="1" applyAlignment="1"/>
    <xf numFmtId="1" fontId="7" fillId="3" borderId="19" xfId="0" applyNumberFormat="1" applyFont="1" applyFill="1" applyBorder="1" applyAlignment="1">
      <alignment horizontal="center"/>
    </xf>
    <xf numFmtId="1" fontId="7" fillId="3" borderId="40" xfId="0" applyNumberFormat="1" applyFont="1" applyFill="1" applyBorder="1" applyAlignment="1">
      <alignment horizontal="center"/>
    </xf>
    <xf numFmtId="0" fontId="7" fillId="0" borderId="19" xfId="0" applyFont="1" applyBorder="1"/>
    <xf numFmtId="0" fontId="7" fillId="0" borderId="19" xfId="0" applyFont="1" applyBorder="1" applyAlignment="1">
      <alignment horizontal="center"/>
    </xf>
    <xf numFmtId="1" fontId="7" fillId="0" borderId="19" xfId="0" applyNumberFormat="1" applyFont="1" applyBorder="1" applyAlignment="1">
      <alignment horizontal="center"/>
    </xf>
    <xf numFmtId="1" fontId="7" fillId="0" borderId="40" xfId="0" applyNumberFormat="1" applyFont="1" applyBorder="1" applyAlignment="1">
      <alignment horizontal="center"/>
    </xf>
    <xf numFmtId="1" fontId="7" fillId="3" borderId="1" xfId="0" applyNumberFormat="1" applyFont="1" applyFill="1" applyBorder="1" applyAlignment="1">
      <alignment horizontal="center" vertical="center" wrapText="1"/>
    </xf>
    <xf numFmtId="1" fontId="7" fillId="5" borderId="1" xfId="0" applyNumberFormat="1" applyFont="1" applyFill="1" applyBorder="1" applyAlignment="1">
      <alignment horizontal="center" vertical="center" wrapText="1"/>
    </xf>
    <xf numFmtId="1" fontId="0" fillId="3" borderId="40" xfId="0" applyNumberFormat="1" applyFill="1" applyBorder="1" applyAlignment="1">
      <alignment horizontal="center"/>
    </xf>
    <xf numFmtId="0" fontId="5" fillId="0" borderId="17" xfId="0" applyFont="1" applyBorder="1" applyAlignment="1">
      <alignment horizontal="justify" vertical="center" wrapText="1"/>
    </xf>
    <xf numFmtId="1" fontId="9" fillId="4" borderId="42" xfId="0" applyNumberFormat="1" applyFont="1" applyFill="1" applyBorder="1" applyAlignment="1">
      <alignment horizontal="right"/>
    </xf>
    <xf numFmtId="1" fontId="9" fillId="4" borderId="1" xfId="0" applyNumberFormat="1" applyFont="1" applyFill="1" applyBorder="1" applyAlignment="1">
      <alignment horizontal="right"/>
    </xf>
    <xf numFmtId="1" fontId="7" fillId="4" borderId="42" xfId="0" applyNumberFormat="1" applyFont="1" applyFill="1" applyBorder="1" applyAlignment="1">
      <alignment horizontal="center"/>
    </xf>
    <xf numFmtId="0" fontId="7" fillId="0" borderId="42" xfId="0" applyFont="1" applyBorder="1"/>
    <xf numFmtId="0" fontId="31" fillId="0" borderId="2" xfId="1" applyFont="1" applyBorder="1" applyAlignment="1">
      <alignment horizontal="center" vertical="distributed" wrapText="1"/>
    </xf>
    <xf numFmtId="0" fontId="31" fillId="0" borderId="3" xfId="1" applyFont="1" applyBorder="1" applyAlignment="1">
      <alignment horizontal="center" vertical="distributed" wrapText="1"/>
    </xf>
    <xf numFmtId="0" fontId="21" fillId="0" borderId="12" xfId="1" applyFont="1" applyBorder="1" applyAlignment="1">
      <alignment horizontal="center" wrapText="1"/>
    </xf>
    <xf numFmtId="0" fontId="21" fillId="0" borderId="2" xfId="1" applyFont="1" applyBorder="1" applyAlignment="1">
      <alignment horizontal="center" wrapText="1"/>
    </xf>
    <xf numFmtId="0" fontId="31" fillId="0" borderId="0" xfId="1" applyFont="1" applyBorder="1" applyAlignment="1">
      <alignment horizontal="center"/>
    </xf>
    <xf numFmtId="0" fontId="31" fillId="0" borderId="0" xfId="1" applyFont="1" applyBorder="1" applyAlignment="1">
      <alignment wrapText="1"/>
    </xf>
    <xf numFmtId="0" fontId="31" fillId="0" borderId="0" xfId="1" applyFont="1" applyBorder="1" applyAlignment="1"/>
    <xf numFmtId="0" fontId="31" fillId="0" borderId="0" xfId="1" applyFont="1" applyBorder="1" applyAlignment="1">
      <alignment vertical="center" wrapText="1"/>
    </xf>
    <xf numFmtId="0" fontId="30" fillId="0" borderId="0" xfId="1" applyFont="1" applyBorder="1" applyAlignment="1">
      <alignment vertical="center" textRotation="90" wrapText="1"/>
    </xf>
    <xf numFmtId="0" fontId="31" fillId="0" borderId="0" xfId="1" applyFont="1" applyBorder="1" applyAlignment="1">
      <alignment vertical="center" textRotation="90" wrapText="1"/>
    </xf>
    <xf numFmtId="0" fontId="31" fillId="0" borderId="0" xfId="1" applyFont="1" applyBorder="1" applyAlignment="1">
      <alignment vertical="center" textRotation="90"/>
    </xf>
    <xf numFmtId="0" fontId="31" fillId="0" borderId="0" xfId="1" applyFont="1" applyBorder="1" applyAlignment="1">
      <alignment horizontal="center" vertical="center" wrapText="1"/>
    </xf>
    <xf numFmtId="0" fontId="31" fillId="0" borderId="0" xfId="1" applyFont="1" applyFill="1" applyBorder="1" applyAlignment="1">
      <alignment vertical="center" wrapText="1"/>
    </xf>
    <xf numFmtId="0" fontId="31" fillId="0" borderId="0" xfId="1" applyFont="1"/>
    <xf numFmtId="0" fontId="30" fillId="0" borderId="0" xfId="1" applyFont="1"/>
    <xf numFmtId="0" fontId="28" fillId="0" borderId="0" xfId="1" applyFont="1" applyBorder="1" applyAlignment="1"/>
    <xf numFmtId="0" fontId="28" fillId="0" borderId="0" xfId="1" applyFont="1" applyBorder="1"/>
    <xf numFmtId="0" fontId="31" fillId="0" borderId="0" xfId="1" applyFont="1" applyBorder="1"/>
    <xf numFmtId="0" fontId="54" fillId="0" borderId="0" xfId="1" applyFont="1" applyBorder="1" applyAlignment="1">
      <alignment horizontal="center" vertical="center"/>
    </xf>
    <xf numFmtId="0" fontId="54" fillId="0" borderId="0" xfId="1" applyFont="1" applyBorder="1" applyAlignment="1"/>
    <xf numFmtId="4" fontId="31" fillId="0" borderId="0" xfId="1" applyNumberFormat="1" applyFont="1" applyBorder="1" applyAlignment="1"/>
    <xf numFmtId="0" fontId="31" fillId="0" borderId="1" xfId="1" applyFont="1" applyBorder="1" applyAlignment="1">
      <alignment horizontal="left"/>
    </xf>
    <xf numFmtId="0" fontId="31" fillId="0" borderId="12" xfId="1" applyFont="1" applyBorder="1" applyAlignment="1">
      <alignment horizontal="centerContinuous"/>
    </xf>
    <xf numFmtId="0" fontId="31" fillId="0" borderId="10" xfId="1" applyFont="1" applyBorder="1" applyAlignment="1">
      <alignment horizontal="center" wrapText="1"/>
    </xf>
    <xf numFmtId="0" fontId="31" fillId="0" borderId="43" xfId="1" applyFont="1" applyBorder="1" applyAlignment="1">
      <alignment horizontal="center" wrapText="1"/>
    </xf>
    <xf numFmtId="0" fontId="55" fillId="0" borderId="12" xfId="1" applyFont="1" applyBorder="1"/>
    <xf numFmtId="0" fontId="31" fillId="0" borderId="12" xfId="1" applyFont="1" applyBorder="1" applyAlignment="1">
      <alignment horizontal="left"/>
    </xf>
    <xf numFmtId="0" fontId="31" fillId="0" borderId="2" xfId="1" applyFont="1" applyBorder="1" applyAlignment="1">
      <alignment horizontal="centerContinuous"/>
    </xf>
    <xf numFmtId="0" fontId="31" fillId="0" borderId="31" xfId="1" applyFont="1" applyBorder="1" applyAlignment="1">
      <alignment horizontal="center" wrapText="1"/>
    </xf>
    <xf numFmtId="0" fontId="31" fillId="0" borderId="35" xfId="1" applyFont="1" applyBorder="1" applyAlignment="1">
      <alignment horizontal="center" wrapText="1"/>
    </xf>
    <xf numFmtId="0" fontId="55" fillId="0" borderId="2" xfId="1" applyFont="1" applyBorder="1"/>
    <xf numFmtId="0" fontId="31" fillId="0" borderId="2" xfId="1" applyFont="1" applyBorder="1" applyAlignment="1">
      <alignment horizontal="left"/>
    </xf>
    <xf numFmtId="0" fontId="31" fillId="0" borderId="41" xfId="1" applyFont="1" applyBorder="1" applyAlignment="1">
      <alignment horizontal="center" wrapText="1"/>
    </xf>
    <xf numFmtId="0" fontId="55" fillId="0" borderId="0" xfId="1" applyFont="1" applyBorder="1"/>
    <xf numFmtId="0" fontId="55" fillId="0" borderId="0" xfId="1" applyFont="1" applyBorder="1" applyAlignment="1"/>
    <xf numFmtId="0" fontId="31" fillId="0" borderId="23" xfId="1" applyFont="1" applyBorder="1" applyAlignment="1">
      <alignment horizontal="center"/>
    </xf>
    <xf numFmtId="0" fontId="56" fillId="0" borderId="32" xfId="1" applyFont="1" applyBorder="1" applyAlignment="1">
      <alignment vertical="center"/>
    </xf>
    <xf numFmtId="0" fontId="31" fillId="0" borderId="2" xfId="1" applyFont="1" applyBorder="1" applyAlignment="1">
      <alignment horizontal="center"/>
    </xf>
    <xf numFmtId="0" fontId="56" fillId="0" borderId="3" xfId="1" applyFont="1" applyBorder="1" applyAlignment="1">
      <alignment vertical="center"/>
    </xf>
    <xf numFmtId="0" fontId="31" fillId="0" borderId="41" xfId="1" applyFont="1" applyBorder="1" applyAlignment="1">
      <alignment horizontal="center" vertical="distributed" wrapText="1"/>
    </xf>
    <xf numFmtId="0" fontId="31" fillId="0" borderId="32" xfId="1" applyFont="1" applyBorder="1" applyAlignment="1">
      <alignment horizontal="center"/>
    </xf>
    <xf numFmtId="0" fontId="31" fillId="0" borderId="26" xfId="1" applyFont="1" applyBorder="1" applyAlignment="1">
      <alignment horizontal="center" vertical="distributed" wrapText="1"/>
    </xf>
    <xf numFmtId="0" fontId="54" fillId="0" borderId="33" xfId="1" applyFont="1" applyBorder="1" applyAlignment="1">
      <alignment horizontal="center" vertical="center"/>
    </xf>
    <xf numFmtId="0" fontId="54" fillId="0" borderId="9" xfId="1" applyFont="1" applyBorder="1" applyAlignment="1">
      <alignment horizontal="center" vertical="center"/>
    </xf>
    <xf numFmtId="0" fontId="54" fillId="0" borderId="19" xfId="1" applyFont="1" applyBorder="1" applyAlignment="1">
      <alignment horizontal="center" vertical="center"/>
    </xf>
    <xf numFmtId="0" fontId="31" fillId="0" borderId="36" xfId="1" applyFont="1" applyBorder="1" applyAlignment="1">
      <alignment horizontal="center" vertical="center"/>
    </xf>
    <xf numFmtId="0" fontId="54" fillId="0" borderId="8" xfId="1" applyFont="1" applyBorder="1" applyAlignment="1">
      <alignment horizontal="center" vertical="center"/>
    </xf>
    <xf numFmtId="0" fontId="54" fillId="0" borderId="1" xfId="1" applyFont="1" applyBorder="1" applyAlignment="1">
      <alignment horizontal="center" vertical="center"/>
    </xf>
    <xf numFmtId="0" fontId="31" fillId="5" borderId="1" xfId="1" applyFont="1" applyFill="1" applyBorder="1" applyAlignment="1">
      <alignment horizontal="center" vertical="center"/>
    </xf>
    <xf numFmtId="0" fontId="57" fillId="0" borderId="34" xfId="1" applyFont="1" applyBorder="1" applyAlignment="1">
      <alignment wrapText="1"/>
    </xf>
    <xf numFmtId="0" fontId="31" fillId="0" borderId="33" xfId="1" applyFont="1" applyBorder="1"/>
    <xf numFmtId="0" fontId="31" fillId="0" borderId="9" xfId="1" applyFont="1" applyBorder="1"/>
    <xf numFmtId="0" fontId="31" fillId="0" borderId="19" xfId="1" applyFont="1" applyBorder="1"/>
    <xf numFmtId="0" fontId="36" fillId="0" borderId="36" xfId="1" applyFont="1" applyBorder="1"/>
    <xf numFmtId="0" fontId="36" fillId="0" borderId="8" xfId="1" applyFont="1" applyBorder="1"/>
    <xf numFmtId="0" fontId="36" fillId="0" borderId="1" xfId="1" applyFont="1" applyBorder="1"/>
    <xf numFmtId="0" fontId="36" fillId="0" borderId="9" xfId="1" applyFont="1" applyBorder="1"/>
    <xf numFmtId="0" fontId="36" fillId="5" borderId="1" xfId="1" applyFont="1" applyFill="1" applyBorder="1"/>
    <xf numFmtId="0" fontId="57" fillId="0" borderId="35" xfId="1" applyFont="1" applyBorder="1" applyAlignment="1">
      <alignment wrapText="1"/>
    </xf>
    <xf numFmtId="0" fontId="31" fillId="0" borderId="23" xfId="1" applyFont="1" applyBorder="1"/>
    <xf numFmtId="0" fontId="31" fillId="0" borderId="41" xfId="1" applyFont="1" applyBorder="1"/>
    <xf numFmtId="0" fontId="36" fillId="0" borderId="36" xfId="1" applyNumberFormat="1" applyFont="1" applyBorder="1" applyAlignment="1">
      <alignment horizontal="right"/>
    </xf>
    <xf numFmtId="0" fontId="36" fillId="0" borderId="8" xfId="1" applyNumberFormat="1" applyFont="1" applyBorder="1" applyAlignment="1">
      <alignment horizontal="right"/>
    </xf>
    <xf numFmtId="0" fontId="36" fillId="0" borderId="1" xfId="1" applyNumberFormat="1" applyFont="1" applyBorder="1" applyAlignment="1">
      <alignment horizontal="right"/>
    </xf>
    <xf numFmtId="0" fontId="36" fillId="0" borderId="9" xfId="1" applyNumberFormat="1" applyFont="1" applyBorder="1" applyAlignment="1">
      <alignment horizontal="right"/>
    </xf>
    <xf numFmtId="0" fontId="36" fillId="5" borderId="1" xfId="1" applyNumberFormat="1" applyFont="1" applyFill="1" applyBorder="1" applyAlignment="1">
      <alignment horizontal="right"/>
    </xf>
    <xf numFmtId="0" fontId="48" fillId="0" borderId="9" xfId="1" applyFont="1" applyFill="1" applyBorder="1" applyAlignment="1">
      <alignment vertical="center"/>
    </xf>
    <xf numFmtId="0" fontId="58" fillId="0" borderId="1" xfId="1" applyFont="1" applyBorder="1" applyAlignment="1">
      <alignment horizontal="center" vertical="center"/>
    </xf>
    <xf numFmtId="2" fontId="46" fillId="0" borderId="9" xfId="1" applyNumberFormat="1" applyFont="1" applyBorder="1" applyAlignment="1">
      <alignment vertical="center"/>
    </xf>
    <xf numFmtId="0" fontId="46" fillId="0" borderId="19" xfId="1" applyFont="1" applyBorder="1" applyAlignment="1">
      <alignment vertical="center"/>
    </xf>
    <xf numFmtId="4" fontId="28" fillId="0" borderId="36" xfId="1" applyNumberFormat="1" applyFont="1" applyBorder="1" applyAlignment="1">
      <alignment vertical="center"/>
    </xf>
    <xf numFmtId="4" fontId="28" fillId="0" borderId="7" xfId="1" applyNumberFormat="1" applyFont="1" applyBorder="1" applyAlignment="1">
      <alignment vertical="center"/>
    </xf>
    <xf numFmtId="4" fontId="28" fillId="0" borderId="9" xfId="1" applyNumberFormat="1" applyFont="1" applyBorder="1" applyAlignment="1">
      <alignment vertical="center"/>
    </xf>
    <xf numFmtId="4" fontId="28" fillId="5" borderId="1" xfId="1" applyNumberFormat="1" applyFont="1" applyFill="1" applyBorder="1" applyAlignment="1">
      <alignment vertical="center"/>
    </xf>
    <xf numFmtId="165" fontId="59" fillId="0" borderId="1" xfId="1" applyNumberFormat="1" applyFont="1" applyBorder="1" applyAlignment="1">
      <alignment horizontal="center" vertical="center"/>
    </xf>
    <xf numFmtId="0" fontId="48" fillId="0" borderId="9" xfId="1" applyFont="1" applyFill="1" applyBorder="1" applyAlignment="1">
      <alignment horizontal="left" vertical="center"/>
    </xf>
    <xf numFmtId="4" fontId="28" fillId="0" borderId="8" xfId="1" applyNumberFormat="1" applyFont="1" applyBorder="1" applyAlignment="1">
      <alignment vertical="center"/>
    </xf>
    <xf numFmtId="4" fontId="28" fillId="0" borderId="1" xfId="1" applyNumberFormat="1" applyFont="1" applyBorder="1" applyAlignment="1">
      <alignment vertical="center"/>
    </xf>
    <xf numFmtId="0" fontId="52" fillId="0" borderId="9" xfId="1" applyFont="1" applyFill="1" applyBorder="1" applyAlignment="1">
      <alignment vertical="center"/>
    </xf>
    <xf numFmtId="0" fontId="58" fillId="0" borderId="15" xfId="1" applyFont="1" applyBorder="1" applyAlignment="1">
      <alignment horizontal="center" vertical="center"/>
    </xf>
    <xf numFmtId="0" fontId="17" fillId="0" borderId="1" xfId="1" applyBorder="1"/>
    <xf numFmtId="0" fontId="48" fillId="0" borderId="9" xfId="1" applyFont="1" applyFill="1" applyBorder="1" applyAlignment="1">
      <alignment horizontal="left" vertical="center" wrapText="1"/>
    </xf>
    <xf numFmtId="0" fontId="58" fillId="0" borderId="33" xfId="1" applyFont="1" applyBorder="1" applyAlignment="1">
      <alignment horizontal="center" vertical="center"/>
    </xf>
    <xf numFmtId="0" fontId="46" fillId="0" borderId="9" xfId="1" applyFont="1" applyBorder="1" applyAlignment="1">
      <alignment vertical="center"/>
    </xf>
    <xf numFmtId="0" fontId="17" fillId="0" borderId="1" xfId="1" applyFill="1" applyBorder="1"/>
    <xf numFmtId="0" fontId="58" fillId="0" borderId="23" xfId="1" applyFont="1" applyBorder="1" applyAlignment="1">
      <alignment horizontal="center" vertical="center"/>
    </xf>
    <xf numFmtId="4" fontId="28" fillId="8" borderId="36" xfId="1" applyNumberFormat="1" applyFont="1" applyFill="1" applyBorder="1" applyAlignment="1">
      <alignment vertical="center"/>
    </xf>
    <xf numFmtId="4" fontId="28" fillId="8" borderId="8" xfId="1" applyNumberFormat="1" applyFont="1" applyFill="1" applyBorder="1" applyAlignment="1">
      <alignment vertical="center"/>
    </xf>
    <xf numFmtId="4" fontId="28" fillId="8" borderId="1" xfId="1" applyNumberFormat="1" applyFont="1" applyFill="1" applyBorder="1" applyAlignment="1">
      <alignment vertical="center"/>
    </xf>
    <xf numFmtId="4" fontId="28" fillId="8" borderId="9" xfId="1" applyNumberFormat="1" applyFont="1" applyFill="1" applyBorder="1" applyAlignment="1">
      <alignment vertical="center"/>
    </xf>
    <xf numFmtId="165" fontId="59" fillId="2" borderId="1" xfId="1" applyNumberFormat="1" applyFont="1" applyFill="1" applyBorder="1" applyAlignment="1">
      <alignment horizontal="center" vertical="center"/>
    </xf>
    <xf numFmtId="0" fontId="48" fillId="0" borderId="9" xfId="1" applyFont="1" applyFill="1" applyBorder="1" applyAlignment="1">
      <alignment vertical="center" wrapText="1"/>
    </xf>
    <xf numFmtId="4" fontId="28" fillId="0" borderId="36" xfId="1" applyNumberFormat="1" applyFont="1" applyFill="1" applyBorder="1" applyAlignment="1">
      <alignment vertical="center"/>
    </xf>
    <xf numFmtId="4" fontId="28" fillId="0" borderId="8" xfId="1" applyNumberFormat="1" applyFont="1" applyFill="1" applyBorder="1" applyAlignment="1">
      <alignment vertical="center"/>
    </xf>
    <xf numFmtId="4" fontId="28" fillId="0" borderId="1" xfId="1" applyNumberFormat="1" applyFont="1" applyFill="1" applyBorder="1" applyAlignment="1">
      <alignment vertical="center"/>
    </xf>
    <xf numFmtId="4" fontId="28" fillId="0" borderId="9" xfId="1" applyNumberFormat="1" applyFont="1" applyFill="1" applyBorder="1" applyAlignment="1">
      <alignment vertical="center"/>
    </xf>
    <xf numFmtId="0" fontId="48" fillId="0" borderId="9" xfId="1" applyFont="1" applyFill="1" applyBorder="1" applyAlignment="1">
      <alignment vertical="distributed"/>
    </xf>
    <xf numFmtId="0" fontId="52" fillId="0" borderId="9" xfId="1" applyFont="1" applyFill="1" applyBorder="1" applyAlignment="1">
      <alignment horizontal="left" vertical="center"/>
    </xf>
    <xf numFmtId="0" fontId="46" fillId="0" borderId="11" xfId="1" applyFont="1" applyBorder="1" applyAlignment="1">
      <alignment vertical="center"/>
    </xf>
    <xf numFmtId="0" fontId="46" fillId="0" borderId="26" xfId="1" applyFont="1" applyBorder="1" applyAlignment="1">
      <alignment vertical="center"/>
    </xf>
    <xf numFmtId="4" fontId="28" fillId="0" borderId="45" xfId="1" applyNumberFormat="1" applyFont="1" applyFill="1" applyBorder="1" applyAlignment="1">
      <alignment vertical="center"/>
    </xf>
    <xf numFmtId="4" fontId="28" fillId="0" borderId="6" xfId="1" applyNumberFormat="1" applyFont="1" applyFill="1" applyBorder="1" applyAlignment="1">
      <alignment vertical="center"/>
    </xf>
    <xf numFmtId="4" fontId="28" fillId="0" borderId="3" xfId="1" applyNumberFormat="1" applyFont="1" applyFill="1" applyBorder="1" applyAlignment="1">
      <alignment vertical="center"/>
    </xf>
    <xf numFmtId="4" fontId="28" fillId="0" borderId="7" xfId="1" applyNumberFormat="1" applyFont="1" applyFill="1" applyBorder="1" applyAlignment="1">
      <alignment vertical="center"/>
    </xf>
    <xf numFmtId="4" fontId="28" fillId="0" borderId="1" xfId="1" applyNumberFormat="1" applyFont="1" applyBorder="1" applyAlignment="1">
      <alignment horizontal="right" vertical="center"/>
    </xf>
    <xf numFmtId="0" fontId="48" fillId="0" borderId="10" xfId="1" applyFont="1" applyFill="1" applyBorder="1" applyAlignment="1">
      <alignment vertical="center"/>
    </xf>
    <xf numFmtId="0" fontId="58" fillId="0" borderId="12" xfId="1" applyFont="1" applyBorder="1" applyAlignment="1">
      <alignment horizontal="center" vertical="center"/>
    </xf>
    <xf numFmtId="0" fontId="46" fillId="0" borderId="10" xfId="1" applyFont="1" applyBorder="1" applyAlignment="1">
      <alignment vertical="center"/>
    </xf>
    <xf numFmtId="0" fontId="46" fillId="0" borderId="46" xfId="1" applyFont="1" applyBorder="1" applyAlignment="1">
      <alignment vertical="center"/>
    </xf>
    <xf numFmtId="4" fontId="28" fillId="0" borderId="38" xfId="1" applyNumberFormat="1" applyFont="1" applyBorder="1" applyAlignment="1">
      <alignment vertical="center"/>
    </xf>
    <xf numFmtId="4" fontId="28" fillId="0" borderId="14" xfId="1" applyNumberFormat="1" applyFont="1" applyBorder="1" applyAlignment="1">
      <alignment vertical="center"/>
    </xf>
    <xf numFmtId="4" fontId="28" fillId="0" borderId="12" xfId="1" applyNumberFormat="1" applyFont="1" applyBorder="1" applyAlignment="1">
      <alignment vertical="center"/>
    </xf>
    <xf numFmtId="0" fontId="60" fillId="0" borderId="9" xfId="1" applyFont="1" applyBorder="1" applyAlignment="1">
      <alignment vertical="center"/>
    </xf>
    <xf numFmtId="0" fontId="48" fillId="0" borderId="1" xfId="1" applyFont="1" applyBorder="1" applyAlignment="1"/>
    <xf numFmtId="4" fontId="61" fillId="0" borderId="4" xfId="1" applyNumberFormat="1" applyFont="1" applyBorder="1" applyAlignment="1"/>
    <xf numFmtId="0" fontId="48" fillId="0" borderId="31" xfId="1" applyFont="1" applyBorder="1" applyAlignment="1"/>
    <xf numFmtId="4" fontId="28" fillId="0" borderId="13" xfId="1" applyNumberFormat="1" applyFont="1" applyBorder="1" applyAlignment="1">
      <alignment vertical="center"/>
    </xf>
    <xf numFmtId="0" fontId="48" fillId="0" borderId="9" xfId="1" applyFont="1" applyBorder="1" applyAlignment="1">
      <alignment vertical="center"/>
    </xf>
    <xf numFmtId="4" fontId="28" fillId="0" borderId="19" xfId="1" applyNumberFormat="1" applyFont="1" applyBorder="1" applyAlignment="1">
      <alignment vertical="center"/>
    </xf>
    <xf numFmtId="0" fontId="52" fillId="0" borderId="9" xfId="1" applyFont="1" applyBorder="1" applyAlignment="1">
      <alignment horizontal="left" vertical="center"/>
    </xf>
    <xf numFmtId="0" fontId="46" fillId="0" borderId="47" xfId="1" applyFont="1" applyBorder="1" applyAlignment="1">
      <alignment vertical="center"/>
    </xf>
    <xf numFmtId="4" fontId="28" fillId="0" borderId="48" xfId="1" applyNumberFormat="1" applyFont="1" applyBorder="1" applyAlignment="1">
      <alignment vertical="center"/>
    </xf>
    <xf numFmtId="4" fontId="28" fillId="0" borderId="1" xfId="1" applyNumberFormat="1" applyFont="1" applyBorder="1" applyAlignment="1">
      <alignment horizontal="center" vertical="center"/>
    </xf>
    <xf numFmtId="0" fontId="26" fillId="5" borderId="1" xfId="1" applyFont="1" applyFill="1" applyBorder="1" applyAlignment="1">
      <alignment horizontal="center" vertical="center"/>
    </xf>
    <xf numFmtId="0" fontId="40" fillId="5" borderId="1" xfId="1" applyFont="1" applyFill="1" applyBorder="1"/>
    <xf numFmtId="0" fontId="20" fillId="0" borderId="2" xfId="1" applyFont="1" applyBorder="1"/>
    <xf numFmtId="0" fontId="40" fillId="5" borderId="1" xfId="1" applyNumberFormat="1" applyFont="1" applyFill="1" applyBorder="1" applyAlignment="1">
      <alignment horizontal="right"/>
    </xf>
    <xf numFmtId="4" fontId="23" fillId="5" borderId="1" xfId="1" applyNumberFormat="1" applyFont="1" applyFill="1" applyBorder="1" applyAlignment="1">
      <alignment vertical="center"/>
    </xf>
    <xf numFmtId="2" fontId="23" fillId="0" borderId="3" xfId="1" applyNumberFormat="1" applyFont="1" applyFill="1" applyBorder="1" applyAlignment="1">
      <alignment vertical="center"/>
    </xf>
    <xf numFmtId="2" fontId="23" fillId="0" borderId="7" xfId="1" applyNumberFormat="1" applyFont="1" applyFill="1" applyBorder="1" applyAlignment="1">
      <alignment vertical="center"/>
    </xf>
    <xf numFmtId="0" fontId="62" fillId="0" borderId="1" xfId="1" applyFont="1" applyBorder="1" applyAlignment="1">
      <alignment horizontal="center" vertical="center"/>
    </xf>
    <xf numFmtId="1" fontId="7" fillId="0" borderId="9" xfId="0" applyNumberFormat="1" applyFont="1" applyBorder="1" applyAlignment="1">
      <alignment horizontal="center"/>
    </xf>
    <xf numFmtId="1" fontId="7" fillId="0" borderId="8" xfId="0" applyNumberFormat="1" applyFont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7" xfId="0" applyBorder="1" applyAlignment="1">
      <alignment horizontal="center"/>
    </xf>
    <xf numFmtId="1" fontId="0" fillId="0" borderId="8" xfId="0" applyNumberFormat="1" applyBorder="1" applyAlignment="1">
      <alignment horizontal="center"/>
    </xf>
    <xf numFmtId="1" fontId="0" fillId="0" borderId="12" xfId="0" applyNumberFormat="1" applyBorder="1" applyAlignment="1">
      <alignment horizontal="center"/>
    </xf>
    <xf numFmtId="1" fontId="0" fillId="3" borderId="7" xfId="0" applyNumberFormat="1" applyFill="1" applyBorder="1" applyAlignment="1">
      <alignment horizontal="center"/>
    </xf>
    <xf numFmtId="1" fontId="0" fillId="5" borderId="42" xfId="0" applyNumberFormat="1" applyFill="1" applyBorder="1" applyAlignment="1">
      <alignment horizontal="center"/>
    </xf>
    <xf numFmtId="1" fontId="0" fillId="5" borderId="1" xfId="0" applyNumberFormat="1" applyFill="1" applyBorder="1" applyAlignment="1">
      <alignment horizontal="center"/>
    </xf>
    <xf numFmtId="1" fontId="0" fillId="5" borderId="7" xfId="0" applyNumberFormat="1" applyFill="1" applyBorder="1" applyAlignment="1">
      <alignment horizontal="center"/>
    </xf>
    <xf numFmtId="1" fontId="0" fillId="3" borderId="9" xfId="0" applyNumberFormat="1" applyFill="1" applyBorder="1" applyAlignment="1">
      <alignment horizontal="center" vertical="center" wrapText="1"/>
    </xf>
    <xf numFmtId="0" fontId="0" fillId="0" borderId="25" xfId="0" applyBorder="1" applyAlignment="1">
      <alignment horizontal="center"/>
    </xf>
    <xf numFmtId="0" fontId="0" fillId="0" borderId="19" xfId="0" applyBorder="1"/>
    <xf numFmtId="0" fontId="0" fillId="0" borderId="19" xfId="0" applyBorder="1" applyAlignment="1">
      <alignment horizontal="center"/>
    </xf>
    <xf numFmtId="1" fontId="0" fillId="0" borderId="19" xfId="0" applyNumberFormat="1" applyBorder="1" applyAlignment="1">
      <alignment horizontal="center"/>
    </xf>
    <xf numFmtId="1" fontId="0" fillId="0" borderId="40" xfId="0" applyNumberFormat="1" applyBorder="1" applyAlignment="1">
      <alignment horizontal="center"/>
    </xf>
    <xf numFmtId="1" fontId="7" fillId="0" borderId="10" xfId="0" applyNumberFormat="1" applyFont="1" applyBorder="1" applyAlignment="1">
      <alignment horizontal="center"/>
    </xf>
    <xf numFmtId="1" fontId="7" fillId="0" borderId="14" xfId="0" applyNumberFormat="1" applyFont="1" applyBorder="1" applyAlignment="1">
      <alignment horizontal="center"/>
    </xf>
    <xf numFmtId="0" fontId="0" fillId="0" borderId="20" xfId="0" applyBorder="1" applyAlignment="1">
      <alignment horizontal="center"/>
    </xf>
    <xf numFmtId="1" fontId="0" fillId="0" borderId="20" xfId="0" applyNumberFormat="1" applyBorder="1" applyAlignment="1">
      <alignment horizontal="center"/>
    </xf>
    <xf numFmtId="0" fontId="7" fillId="0" borderId="49" xfId="0" applyFont="1" applyBorder="1" applyAlignment="1">
      <alignment horizontal="center"/>
    </xf>
    <xf numFmtId="1" fontId="7" fillId="0" borderId="39" xfId="0" applyNumberFormat="1" applyFont="1" applyBorder="1" applyAlignment="1">
      <alignment horizontal="center"/>
    </xf>
    <xf numFmtId="0" fontId="7" fillId="0" borderId="42" xfId="0" applyFont="1" applyBorder="1" applyAlignment="1">
      <alignment horizontal="center"/>
    </xf>
    <xf numFmtId="1" fontId="7" fillId="3" borderId="50" xfId="0" applyNumberFormat="1" applyFont="1" applyFill="1" applyBorder="1" applyAlignment="1">
      <alignment horizontal="center"/>
    </xf>
    <xf numFmtId="1" fontId="7" fillId="5" borderId="42" xfId="0" applyNumberFormat="1" applyFont="1" applyFill="1" applyBorder="1" applyAlignment="1">
      <alignment horizontal="center"/>
    </xf>
    <xf numFmtId="1" fontId="0" fillId="3" borderId="42" xfId="0" applyNumberFormat="1" applyFill="1" applyBorder="1" applyAlignment="1">
      <alignment horizontal="center"/>
    </xf>
    <xf numFmtId="1" fontId="7" fillId="3" borderId="0" xfId="0" applyNumberFormat="1" applyFont="1" applyFill="1" applyBorder="1" applyAlignment="1">
      <alignment horizontal="center"/>
    </xf>
    <xf numFmtId="1" fontId="7" fillId="4" borderId="0" xfId="0" applyNumberFormat="1" applyFont="1" applyFill="1" applyBorder="1" applyAlignment="1">
      <alignment horizontal="center"/>
    </xf>
    <xf numFmtId="1" fontId="7" fillId="3" borderId="31" xfId="0" applyNumberFormat="1" applyFont="1" applyFill="1" applyBorder="1" applyAlignment="1">
      <alignment horizontal="center"/>
    </xf>
    <xf numFmtId="1" fontId="7" fillId="4" borderId="31" xfId="0" applyNumberFormat="1" applyFont="1" applyFill="1" applyBorder="1" applyAlignment="1">
      <alignment horizontal="center"/>
    </xf>
    <xf numFmtId="1" fontId="9" fillId="3" borderId="0" xfId="0" applyNumberFormat="1" applyFont="1" applyFill="1" applyBorder="1" applyAlignment="1">
      <alignment horizontal="right"/>
    </xf>
    <xf numFmtId="1" fontId="9" fillId="3" borderId="1" xfId="0" applyNumberFormat="1" applyFont="1" applyFill="1" applyBorder="1" applyAlignment="1">
      <alignment horizontal="right"/>
    </xf>
    <xf numFmtId="1" fontId="9" fillId="4" borderId="0" xfId="0" applyNumberFormat="1" applyFont="1" applyFill="1" applyBorder="1" applyAlignment="1">
      <alignment horizontal="right"/>
    </xf>
    <xf numFmtId="1" fontId="7" fillId="3" borderId="0" xfId="0" applyNumberFormat="1" applyFont="1" applyFill="1" applyBorder="1" applyAlignment="1">
      <alignment horizontal="center" vertical="center" wrapText="1"/>
    </xf>
    <xf numFmtId="1" fontId="7" fillId="5" borderId="0" xfId="0" applyNumberFormat="1" applyFont="1" applyFill="1" applyBorder="1" applyAlignment="1">
      <alignment horizontal="center" vertical="center" wrapText="1"/>
    </xf>
    <xf numFmtId="1" fontId="7" fillId="5" borderId="0" xfId="0" applyNumberFormat="1" applyFont="1" applyFill="1" applyBorder="1" applyAlignment="1">
      <alignment horizontal="center"/>
    </xf>
    <xf numFmtId="1" fontId="9" fillId="3" borderId="0" xfId="0" applyNumberFormat="1" applyFont="1" applyFill="1" applyBorder="1"/>
    <xf numFmtId="1" fontId="9" fillId="5" borderId="42" xfId="0" applyNumberFormat="1" applyFont="1" applyFill="1" applyBorder="1"/>
    <xf numFmtId="1" fontId="9" fillId="5" borderId="0" xfId="0" applyNumberFormat="1" applyFont="1" applyFill="1" applyBorder="1"/>
    <xf numFmtId="1" fontId="9" fillId="3" borderId="0" xfId="0" applyNumberFormat="1" applyFont="1" applyFill="1" applyBorder="1" applyAlignment="1">
      <alignment horizontal="center"/>
    </xf>
    <xf numFmtId="1" fontId="9" fillId="5" borderId="0" xfId="0" applyNumberFormat="1" applyFont="1" applyFill="1" applyBorder="1" applyAlignment="1">
      <alignment horizontal="center"/>
    </xf>
    <xf numFmtId="1" fontId="0" fillId="5" borderId="0" xfId="0" applyNumberFormat="1" applyFill="1" applyBorder="1" applyAlignment="1">
      <alignment horizontal="center"/>
    </xf>
    <xf numFmtId="1" fontId="0" fillId="3" borderId="0" xfId="0" applyNumberFormat="1" applyFill="1" applyBorder="1" applyAlignment="1">
      <alignment horizontal="center"/>
    </xf>
    <xf numFmtId="1" fontId="0" fillId="5" borderId="9" xfId="0" applyNumberFormat="1" applyFill="1" applyBorder="1" applyAlignment="1">
      <alignment horizontal="center"/>
    </xf>
    <xf numFmtId="1" fontId="0" fillId="5" borderId="9" xfId="0" applyNumberFormat="1" applyFill="1" applyBorder="1" applyAlignment="1">
      <alignment horizontal="center" vertical="center" wrapText="1"/>
    </xf>
    <xf numFmtId="1" fontId="0" fillId="3" borderId="0" xfId="0" applyNumberFormat="1" applyFill="1" applyAlignment="1">
      <alignment horizontal="center"/>
    </xf>
    <xf numFmtId="1" fontId="7" fillId="5" borderId="9" xfId="0" applyNumberFormat="1" applyFont="1" applyFill="1" applyBorder="1" applyAlignment="1">
      <alignment horizontal="center"/>
    </xf>
    <xf numFmtId="1" fontId="0" fillId="3" borderId="0" xfId="0" applyNumberFormat="1" applyFill="1" applyBorder="1"/>
    <xf numFmtId="1" fontId="0" fillId="5" borderId="0" xfId="0" applyNumberFormat="1" applyFill="1" applyBorder="1"/>
    <xf numFmtId="0" fontId="14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10" fillId="0" borderId="0" xfId="0" applyFont="1" applyAlignment="1">
      <alignment horizontal="left"/>
    </xf>
    <xf numFmtId="0" fontId="10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0" fillId="0" borderId="0" xfId="0" applyFont="1" applyAlignment="1">
      <alignment horizontal="right"/>
    </xf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3" fillId="0" borderId="0" xfId="0" applyFont="1" applyBorder="1" applyAlignment="1">
      <alignment horizontal="left"/>
    </xf>
    <xf numFmtId="0" fontId="0" fillId="0" borderId="0" xfId="0" applyBorder="1" applyAlignment="1">
      <alignment horizontal="center"/>
    </xf>
    <xf numFmtId="0" fontId="11" fillId="0" borderId="0" xfId="0" applyFont="1" applyAlignment="1">
      <alignment horizontal="right"/>
    </xf>
    <xf numFmtId="0" fontId="1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0" fontId="7" fillId="0" borderId="1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8" fillId="0" borderId="0" xfId="0" applyFont="1" applyAlignment="1">
      <alignment horizontal="left"/>
    </xf>
    <xf numFmtId="0" fontId="7" fillId="2" borderId="7" xfId="0" applyFont="1" applyFill="1" applyBorder="1" applyAlignment="1">
      <alignment horizontal="center"/>
    </xf>
    <xf numFmtId="0" fontId="7" fillId="2" borderId="8" xfId="0" applyFont="1" applyFill="1" applyBorder="1" applyAlignment="1">
      <alignment horizontal="center"/>
    </xf>
    <xf numFmtId="0" fontId="7" fillId="0" borderId="10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0" xfId="0" applyFont="1" applyFill="1" applyAlignment="1">
      <alignment horizontal="center"/>
    </xf>
    <xf numFmtId="0" fontId="0" fillId="0" borderId="1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2" borderId="7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0" borderId="0" xfId="0" applyFill="1" applyAlignment="1">
      <alignment horizontal="center"/>
    </xf>
    <xf numFmtId="0" fontId="6" fillId="0" borderId="0" xfId="0" applyFont="1" applyAlignment="1">
      <alignment horizontal="center"/>
    </xf>
    <xf numFmtId="0" fontId="6" fillId="0" borderId="21" xfId="0" applyFont="1" applyBorder="1" applyAlignment="1">
      <alignment horizontal="center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39" xfId="0" applyBorder="1" applyAlignment="1">
      <alignment horizontal="center"/>
    </xf>
    <xf numFmtId="0" fontId="24" fillId="0" borderId="9" xfId="1" applyFont="1" applyBorder="1" applyAlignment="1">
      <alignment horizontal="left" vertical="center" wrapText="1"/>
    </xf>
    <xf numFmtId="0" fontId="24" fillId="0" borderId="7" xfId="1" applyFont="1" applyBorder="1" applyAlignment="1">
      <alignment horizontal="left" vertical="center" wrapText="1"/>
    </xf>
    <xf numFmtId="0" fontId="24" fillId="0" borderId="8" xfId="1" applyFont="1" applyBorder="1" applyAlignment="1">
      <alignment horizontal="left" vertical="center" wrapText="1"/>
    </xf>
    <xf numFmtId="0" fontId="17" fillId="0" borderId="9" xfId="1" applyBorder="1" applyAlignment="1">
      <alignment horizontal="left" vertical="center" wrapText="1"/>
    </xf>
    <xf numFmtId="0" fontId="17" fillId="0" borderId="7" xfId="1" applyBorder="1" applyAlignment="1">
      <alignment horizontal="left" vertical="center" wrapText="1"/>
    </xf>
    <xf numFmtId="0" fontId="17" fillId="0" borderId="8" xfId="1" applyBorder="1" applyAlignment="1">
      <alignment horizontal="left" vertical="center" wrapText="1"/>
    </xf>
    <xf numFmtId="0" fontId="17" fillId="0" borderId="9" xfId="1" applyBorder="1" applyAlignment="1">
      <alignment horizontal="left"/>
    </xf>
    <xf numFmtId="0" fontId="17" fillId="0" borderId="7" xfId="1" applyBorder="1" applyAlignment="1">
      <alignment horizontal="left"/>
    </xf>
    <xf numFmtId="0" fontId="17" fillId="0" borderId="8" xfId="1" applyBorder="1" applyAlignment="1">
      <alignment horizontal="left"/>
    </xf>
    <xf numFmtId="0" fontId="24" fillId="0" borderId="9" xfId="1" applyFont="1" applyBorder="1" applyAlignment="1">
      <alignment horizontal="left"/>
    </xf>
    <xf numFmtId="0" fontId="24" fillId="0" borderId="7" xfId="1" applyFont="1" applyBorder="1" applyAlignment="1">
      <alignment horizontal="left"/>
    </xf>
    <xf numFmtId="0" fontId="24" fillId="0" borderId="8" xfId="1" applyFont="1" applyBorder="1" applyAlignment="1">
      <alignment horizontal="left"/>
    </xf>
    <xf numFmtId="0" fontId="35" fillId="0" borderId="2" xfId="1" applyFont="1" applyBorder="1" applyAlignment="1">
      <alignment horizontal="center" vertical="center" textRotation="90" wrapText="1"/>
    </xf>
    <xf numFmtId="0" fontId="35" fillId="0" borderId="3" xfId="1" applyFont="1" applyBorder="1" applyAlignment="1">
      <alignment horizontal="center" vertical="center" textRotation="90" wrapText="1"/>
    </xf>
    <xf numFmtId="0" fontId="36" fillId="5" borderId="2" xfId="1" applyFont="1" applyFill="1" applyBorder="1" applyAlignment="1">
      <alignment horizontal="center" vertical="center" textRotation="90" wrapText="1"/>
    </xf>
    <xf numFmtId="0" fontId="36" fillId="5" borderId="3" xfId="1" applyFont="1" applyFill="1" applyBorder="1" applyAlignment="1">
      <alignment horizontal="center" vertical="center" textRotation="90" wrapText="1"/>
    </xf>
    <xf numFmtId="0" fontId="24" fillId="0" borderId="9" xfId="1" applyFont="1" applyBorder="1" applyAlignment="1"/>
    <xf numFmtId="0" fontId="24" fillId="0" borderId="7" xfId="1" applyFont="1" applyBorder="1" applyAlignment="1"/>
    <xf numFmtId="0" fontId="24" fillId="0" borderId="8" xfId="1" applyFont="1" applyBorder="1" applyAlignment="1"/>
    <xf numFmtId="0" fontId="33" fillId="0" borderId="0" xfId="1" applyFont="1" applyBorder="1" applyAlignment="1">
      <alignment horizontal="center" vertical="center"/>
    </xf>
    <xf numFmtId="0" fontId="33" fillId="0" borderId="5" xfId="1" applyFont="1" applyBorder="1" applyAlignment="1">
      <alignment horizontal="center" vertical="center"/>
    </xf>
    <xf numFmtId="0" fontId="8" fillId="0" borderId="2" xfId="1" applyFont="1" applyBorder="1" applyAlignment="1">
      <alignment horizontal="center" vertical="center" wrapText="1"/>
    </xf>
    <xf numFmtId="0" fontId="8" fillId="0" borderId="32" xfId="1" applyFont="1" applyBorder="1" applyAlignment="1">
      <alignment horizontal="center" vertical="center" wrapText="1"/>
    </xf>
    <xf numFmtId="0" fontId="31" fillId="0" borderId="10" xfId="1" applyFont="1" applyBorder="1" applyAlignment="1">
      <alignment horizontal="center" vertical="distributed" wrapText="1"/>
    </xf>
    <xf numFmtId="0" fontId="31" fillId="0" borderId="31" xfId="1" applyFont="1" applyBorder="1" applyAlignment="1">
      <alignment horizontal="center" vertical="distributed" wrapText="1"/>
    </xf>
    <xf numFmtId="0" fontId="31" fillId="0" borderId="11" xfId="1" applyFont="1" applyBorder="1" applyAlignment="1">
      <alignment horizontal="center" vertical="distributed" wrapText="1"/>
    </xf>
    <xf numFmtId="0" fontId="35" fillId="0" borderId="44" xfId="1" applyFont="1" applyBorder="1" applyAlignment="1">
      <alignment horizontal="center" vertical="center" textRotation="90" wrapText="1"/>
    </xf>
    <xf numFmtId="0" fontId="35" fillId="0" borderId="37" xfId="1" applyFont="1" applyBorder="1" applyAlignment="1">
      <alignment horizontal="center" vertical="center" textRotation="90" wrapText="1"/>
    </xf>
    <xf numFmtId="0" fontId="35" fillId="0" borderId="45" xfId="1" applyFont="1" applyBorder="1" applyAlignment="1">
      <alignment horizontal="center" vertical="center" textRotation="90" wrapText="1"/>
    </xf>
    <xf numFmtId="0" fontId="35" fillId="0" borderId="4" xfId="1" applyFont="1" applyBorder="1" applyAlignment="1">
      <alignment horizontal="center" vertical="center" textRotation="90" wrapText="1"/>
    </xf>
    <xf numFmtId="0" fontId="35" fillId="0" borderId="6" xfId="1" applyFont="1" applyBorder="1" applyAlignment="1">
      <alignment horizontal="center" vertical="center" textRotation="90" wrapText="1"/>
    </xf>
    <xf numFmtId="0" fontId="35" fillId="0" borderId="31" xfId="1" applyFont="1" applyBorder="1" applyAlignment="1">
      <alignment horizontal="center" vertical="center" textRotation="90" wrapText="1"/>
    </xf>
    <xf numFmtId="0" fontId="35" fillId="0" borderId="11" xfId="1" applyFont="1" applyBorder="1" applyAlignment="1">
      <alignment horizontal="center" vertical="center" textRotation="90" wrapText="1"/>
    </xf>
    <xf numFmtId="0" fontId="33" fillId="0" borderId="10" xfId="1" applyFont="1" applyBorder="1" applyAlignment="1">
      <alignment horizontal="center" vertical="center"/>
    </xf>
    <xf numFmtId="0" fontId="33" fillId="0" borderId="13" xfId="1" applyFont="1" applyBorder="1" applyAlignment="1">
      <alignment horizontal="center" vertical="center"/>
    </xf>
    <xf numFmtId="0" fontId="33" fillId="0" borderId="14" xfId="1" applyFont="1" applyBorder="1" applyAlignment="1">
      <alignment horizontal="center" vertical="center"/>
    </xf>
    <xf numFmtId="0" fontId="33" fillId="0" borderId="11" xfId="1" applyFont="1" applyBorder="1" applyAlignment="1">
      <alignment horizontal="center" vertical="center"/>
    </xf>
    <xf numFmtId="0" fontId="33" fillId="0" borderId="6" xfId="1" applyFont="1" applyBorder="1" applyAlignment="1">
      <alignment horizontal="center" vertical="center"/>
    </xf>
    <xf numFmtId="0" fontId="28" fillId="0" borderId="0" xfId="1" applyFont="1" applyBorder="1" applyAlignment="1">
      <alignment horizontal="center"/>
    </xf>
    <xf numFmtId="0" fontId="31" fillId="0" borderId="0" xfId="1" applyFont="1" applyBorder="1" applyAlignment="1">
      <alignment horizontal="left"/>
    </xf>
    <xf numFmtId="0" fontId="31" fillId="0" borderId="0" xfId="1" applyFont="1" applyBorder="1" applyAlignment="1">
      <alignment horizontal="center"/>
    </xf>
    <xf numFmtId="0" fontId="30" fillId="0" borderId="0" xfId="1" applyFont="1" applyBorder="1" applyAlignment="1">
      <alignment horizontal="center"/>
    </xf>
    <xf numFmtId="0" fontId="31" fillId="0" borderId="12" xfId="1" applyFont="1" applyBorder="1" applyAlignment="1">
      <alignment horizontal="center" vertical="distributed" wrapText="1"/>
    </xf>
    <xf numFmtId="0" fontId="31" fillId="0" borderId="2" xfId="1" applyFont="1" applyBorder="1" applyAlignment="1">
      <alignment horizontal="center" vertical="distributed" wrapText="1"/>
    </xf>
    <xf numFmtId="0" fontId="31" fillId="0" borderId="3" xfId="1" applyFont="1" applyBorder="1" applyAlignment="1">
      <alignment horizontal="center" vertical="distributed" wrapText="1"/>
    </xf>
    <xf numFmtId="0" fontId="33" fillId="0" borderId="31" xfId="1" applyFont="1" applyBorder="1" applyAlignment="1">
      <alignment horizontal="center" vertical="center"/>
    </xf>
    <xf numFmtId="0" fontId="22" fillId="0" borderId="0" xfId="1" applyFont="1" applyBorder="1" applyAlignment="1">
      <alignment horizontal="center"/>
    </xf>
    <xf numFmtId="0" fontId="25" fillId="0" borderId="0" xfId="1" applyFont="1" applyBorder="1" applyAlignment="1">
      <alignment horizontal="left"/>
    </xf>
    <xf numFmtId="1" fontId="0" fillId="0" borderId="0" xfId="0" applyNumberFormat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externalLink" Target="externalLinks/externalLink1.xml"/><Relationship Id="rId8" Type="http://schemas.openxmlformats.org/officeDocument/2006/relationships/worksheet" Target="worksheets/sheet8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esktop/&#1083;&#1077;&#1090;&#1085;&#1103;&#1103;%20&#1087;&#1083;&#1086;&#1097;&#1072;&#1076;&#1082;&#1072;%202024%201/&#1045;&#1078;&#1077;&#1076;&#1085;&#1077;&#1074;&#1085;&#1099;&#1077;%20&#1088;&#1072;&#1089;&#1082;&#1083;&#1072;&#1076;&#1082;&#1080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ДЕНЬ "/>
      <sheetName val="2 день"/>
      <sheetName val="3 день "/>
      <sheetName val="4 день"/>
      <sheetName val="5 день"/>
      <sheetName val="6 день"/>
      <sheetName val="7 день "/>
      <sheetName val="8 день "/>
      <sheetName val="9день"/>
      <sheetName val="10день"/>
      <sheetName val="11день"/>
      <sheetName val="12день"/>
      <sheetName val="13ДЕНЬ"/>
      <sheetName val="14 день"/>
      <sheetName val="15 день"/>
      <sheetName val="16 день"/>
      <sheetName val="17 день"/>
      <sheetName val="18 день"/>
      <sheetName val="ведомость контроля с 7 до 11 ле"/>
      <sheetName val="ведомость контроля с 12 лет"/>
    </sheetNames>
    <sheetDataSet>
      <sheetData sheetId="0">
        <row r="25">
          <cell r="AK25">
            <v>0</v>
          </cell>
        </row>
        <row r="26">
          <cell r="AK26">
            <v>0</v>
          </cell>
          <cell r="AU26">
            <v>0</v>
          </cell>
        </row>
        <row r="27">
          <cell r="AK27">
            <v>0</v>
          </cell>
          <cell r="AU27">
            <v>0</v>
          </cell>
        </row>
        <row r="28">
          <cell r="AK28">
            <v>0</v>
          </cell>
        </row>
        <row r="30">
          <cell r="AK30">
            <v>0</v>
          </cell>
          <cell r="AU30">
            <v>0</v>
          </cell>
        </row>
        <row r="31">
          <cell r="AK31">
            <v>0</v>
          </cell>
          <cell r="AU31">
            <v>0</v>
          </cell>
        </row>
        <row r="32">
          <cell r="AK32">
            <v>0.32</v>
          </cell>
          <cell r="AU32">
            <v>0.1</v>
          </cell>
        </row>
        <row r="33">
          <cell r="AK33">
            <v>0</v>
          </cell>
          <cell r="AU33">
            <v>0</v>
          </cell>
        </row>
        <row r="34">
          <cell r="AU34">
            <v>0</v>
          </cell>
        </row>
        <row r="35">
          <cell r="AK35">
            <v>0</v>
          </cell>
          <cell r="AU35">
            <v>0</v>
          </cell>
        </row>
        <row r="36">
          <cell r="AK36">
            <v>0</v>
          </cell>
          <cell r="AU36">
            <v>0</v>
          </cell>
        </row>
        <row r="37">
          <cell r="AK37">
            <v>0</v>
          </cell>
          <cell r="AU37">
            <v>0</v>
          </cell>
        </row>
        <row r="38">
          <cell r="AK38">
            <v>0</v>
          </cell>
          <cell r="AU38">
            <v>0</v>
          </cell>
        </row>
        <row r="39">
          <cell r="AK39">
            <v>0</v>
          </cell>
        </row>
        <row r="40">
          <cell r="AK40">
            <v>30</v>
          </cell>
          <cell r="AU40">
            <v>40</v>
          </cell>
        </row>
        <row r="41">
          <cell r="AK41">
            <v>0</v>
          </cell>
          <cell r="AU41">
            <v>0</v>
          </cell>
        </row>
        <row r="42">
          <cell r="AK42">
            <v>221.6</v>
          </cell>
          <cell r="AU42">
            <v>225</v>
          </cell>
        </row>
        <row r="44">
          <cell r="AK44">
            <v>50</v>
          </cell>
          <cell r="AU44">
            <v>55</v>
          </cell>
        </row>
        <row r="45">
          <cell r="AK45">
            <v>0</v>
          </cell>
          <cell r="AU45">
            <v>0</v>
          </cell>
        </row>
        <row r="46">
          <cell r="AK46">
            <v>0</v>
          </cell>
          <cell r="AU46">
            <v>0</v>
          </cell>
        </row>
        <row r="47">
          <cell r="AK47">
            <v>45</v>
          </cell>
          <cell r="AU47">
            <v>50</v>
          </cell>
        </row>
        <row r="48">
          <cell r="AK48">
            <v>0</v>
          </cell>
          <cell r="AU48">
            <v>0</v>
          </cell>
        </row>
        <row r="49">
          <cell r="AK49">
            <v>0</v>
          </cell>
          <cell r="AU49">
            <v>0</v>
          </cell>
        </row>
        <row r="50">
          <cell r="AK50">
            <v>1</v>
          </cell>
          <cell r="AU50">
            <v>1</v>
          </cell>
        </row>
        <row r="51">
          <cell r="AK51">
            <v>9.6</v>
          </cell>
          <cell r="AU51">
            <v>12</v>
          </cell>
        </row>
        <row r="53">
          <cell r="AK53">
            <v>0</v>
          </cell>
          <cell r="AU53">
            <v>0</v>
          </cell>
        </row>
        <row r="55">
          <cell r="AK55">
            <v>13.4</v>
          </cell>
          <cell r="AU55">
            <v>16.100000000000001</v>
          </cell>
        </row>
        <row r="56">
          <cell r="AK56">
            <v>30</v>
          </cell>
          <cell r="AU56">
            <v>30</v>
          </cell>
        </row>
        <row r="57">
          <cell r="AK57">
            <v>100</v>
          </cell>
          <cell r="AU57">
            <v>130</v>
          </cell>
        </row>
        <row r="58">
          <cell r="AK58">
            <v>10.4</v>
          </cell>
          <cell r="AU58">
            <v>13</v>
          </cell>
        </row>
        <row r="59">
          <cell r="AK59">
            <v>0</v>
          </cell>
          <cell r="AU59">
            <v>0</v>
          </cell>
        </row>
        <row r="60">
          <cell r="AK60">
            <v>76.5</v>
          </cell>
          <cell r="AU60">
            <v>87</v>
          </cell>
        </row>
        <row r="61">
          <cell r="AK61">
            <v>0</v>
          </cell>
          <cell r="AU61">
            <v>0</v>
          </cell>
        </row>
        <row r="62">
          <cell r="AK62">
            <v>0</v>
          </cell>
          <cell r="AU62">
            <v>0</v>
          </cell>
        </row>
        <row r="64">
          <cell r="AK64">
            <v>120</v>
          </cell>
          <cell r="AU64">
            <v>168</v>
          </cell>
        </row>
        <row r="65">
          <cell r="AU65">
            <v>0</v>
          </cell>
        </row>
        <row r="66">
          <cell r="AK66">
            <v>23</v>
          </cell>
          <cell r="AU66">
            <v>23.75</v>
          </cell>
        </row>
        <row r="67">
          <cell r="AK67">
            <v>40</v>
          </cell>
          <cell r="AU67">
            <v>50</v>
          </cell>
        </row>
        <row r="68">
          <cell r="AK68">
            <v>0</v>
          </cell>
        </row>
        <row r="69">
          <cell r="AK69">
            <v>10</v>
          </cell>
          <cell r="AU69">
            <v>10</v>
          </cell>
        </row>
        <row r="71">
          <cell r="AK71">
            <v>0</v>
          </cell>
          <cell r="AU71">
            <v>0</v>
          </cell>
        </row>
        <row r="72">
          <cell r="AK72">
            <v>1.7000000000000002</v>
          </cell>
          <cell r="AU72">
            <v>2.9999999999999996</v>
          </cell>
        </row>
        <row r="74">
          <cell r="AK74">
            <v>9</v>
          </cell>
          <cell r="AU74">
            <v>11</v>
          </cell>
        </row>
        <row r="75">
          <cell r="AK75">
            <v>11</v>
          </cell>
          <cell r="AU75">
            <v>16</v>
          </cell>
        </row>
        <row r="76">
          <cell r="AK76">
            <v>0</v>
          </cell>
          <cell r="AU76">
            <v>0</v>
          </cell>
        </row>
        <row r="77">
          <cell r="AK77">
            <v>50.5</v>
          </cell>
          <cell r="AU77">
            <v>63.5</v>
          </cell>
        </row>
        <row r="78">
          <cell r="AK78">
            <v>2</v>
          </cell>
          <cell r="AU78">
            <v>2.4</v>
          </cell>
        </row>
        <row r="79">
          <cell r="AK79">
            <v>76.7</v>
          </cell>
          <cell r="AU79">
            <v>89</v>
          </cell>
        </row>
        <row r="80">
          <cell r="AK80">
            <v>42.2</v>
          </cell>
          <cell r="AU80">
            <v>79.2</v>
          </cell>
        </row>
        <row r="81">
          <cell r="AK81">
            <v>1.2</v>
          </cell>
          <cell r="AU81">
            <v>2.2999999999999998</v>
          </cell>
        </row>
        <row r="82">
          <cell r="AK82">
            <v>0</v>
          </cell>
        </row>
        <row r="83">
          <cell r="AK83">
            <v>0</v>
          </cell>
        </row>
        <row r="84">
          <cell r="AK84">
            <v>0</v>
          </cell>
        </row>
        <row r="85">
          <cell r="AK85">
            <v>0</v>
          </cell>
        </row>
        <row r="86">
          <cell r="AK86">
            <v>180</v>
          </cell>
        </row>
        <row r="87">
          <cell r="AK87">
            <v>0</v>
          </cell>
          <cell r="AU87">
            <v>0</v>
          </cell>
        </row>
        <row r="88">
          <cell r="AK88">
            <v>0</v>
          </cell>
          <cell r="AU88">
            <v>0</v>
          </cell>
        </row>
        <row r="89">
          <cell r="AK89">
            <v>0</v>
          </cell>
          <cell r="AU89">
            <v>0</v>
          </cell>
        </row>
        <row r="91">
          <cell r="AK91">
            <v>0</v>
          </cell>
          <cell r="AU91">
            <v>0</v>
          </cell>
        </row>
        <row r="92">
          <cell r="AK92">
            <v>0</v>
          </cell>
        </row>
        <row r="93">
          <cell r="AK93">
            <v>0</v>
          </cell>
          <cell r="AU93">
            <v>0</v>
          </cell>
        </row>
        <row r="94">
          <cell r="AK94">
            <v>0</v>
          </cell>
        </row>
        <row r="95">
          <cell r="AK95">
            <v>0</v>
          </cell>
        </row>
        <row r="96">
          <cell r="AK96">
            <v>0</v>
          </cell>
        </row>
        <row r="97">
          <cell r="AK97">
            <v>0</v>
          </cell>
          <cell r="AU97">
            <v>0</v>
          </cell>
        </row>
        <row r="98">
          <cell r="AK98">
            <v>0</v>
          </cell>
          <cell r="AU98">
            <v>0</v>
          </cell>
        </row>
        <row r="99">
          <cell r="AK99">
            <v>0</v>
          </cell>
          <cell r="AU99">
            <v>0</v>
          </cell>
        </row>
      </sheetData>
      <sheetData sheetId="1">
        <row r="25">
          <cell r="AO25">
            <v>0</v>
          </cell>
          <cell r="AY25">
            <v>0</v>
          </cell>
        </row>
        <row r="26">
          <cell r="AO26">
            <v>0</v>
          </cell>
          <cell r="AY26">
            <v>0</v>
          </cell>
        </row>
        <row r="27">
          <cell r="AO27">
            <v>0</v>
          </cell>
          <cell r="AY27">
            <v>0</v>
          </cell>
        </row>
        <row r="28">
          <cell r="AO28">
            <v>0</v>
          </cell>
          <cell r="AY28">
            <v>0</v>
          </cell>
        </row>
        <row r="29">
          <cell r="AO29">
            <v>0</v>
          </cell>
          <cell r="AY29">
            <v>0</v>
          </cell>
        </row>
        <row r="30">
          <cell r="AO30">
            <v>6</v>
          </cell>
          <cell r="AY30">
            <v>6</v>
          </cell>
        </row>
        <row r="31">
          <cell r="AO31">
            <v>0</v>
          </cell>
          <cell r="AY31">
            <v>0</v>
          </cell>
        </row>
        <row r="32">
          <cell r="AO32">
            <v>0</v>
          </cell>
          <cell r="AY32">
            <v>0</v>
          </cell>
        </row>
        <row r="33">
          <cell r="AO33">
            <v>0</v>
          </cell>
          <cell r="AY33">
            <v>0</v>
          </cell>
        </row>
        <row r="34">
          <cell r="AO34">
            <v>0</v>
          </cell>
          <cell r="AY34">
            <v>0</v>
          </cell>
        </row>
        <row r="35">
          <cell r="AO35">
            <v>0</v>
          </cell>
          <cell r="AY35">
            <v>0</v>
          </cell>
        </row>
        <row r="36">
          <cell r="AO36">
            <v>0</v>
          </cell>
        </row>
        <row r="37">
          <cell r="AO37">
            <v>0</v>
          </cell>
        </row>
        <row r="38">
          <cell r="AO38">
            <v>0</v>
          </cell>
        </row>
        <row r="39">
          <cell r="AO39">
            <v>10.64</v>
          </cell>
          <cell r="AY39">
            <v>23</v>
          </cell>
        </row>
        <row r="40">
          <cell r="AO40">
            <v>50</v>
          </cell>
        </row>
        <row r="41">
          <cell r="AO41">
            <v>0</v>
          </cell>
          <cell r="AY41">
            <v>0</v>
          </cell>
        </row>
        <row r="42">
          <cell r="AO42">
            <v>37</v>
          </cell>
          <cell r="AY42">
            <v>37</v>
          </cell>
        </row>
        <row r="44">
          <cell r="AO44">
            <v>0</v>
          </cell>
          <cell r="AY44">
            <v>0</v>
          </cell>
        </row>
        <row r="45">
          <cell r="AO45">
            <v>0</v>
          </cell>
          <cell r="AY45">
            <v>0</v>
          </cell>
        </row>
        <row r="46">
          <cell r="AO46">
            <v>75</v>
          </cell>
          <cell r="AY46">
            <v>115</v>
          </cell>
        </row>
        <row r="47">
          <cell r="AY47">
            <v>0</v>
          </cell>
        </row>
        <row r="48">
          <cell r="AO48">
            <v>0</v>
          </cell>
          <cell r="AY48">
            <v>0</v>
          </cell>
        </row>
        <row r="49">
          <cell r="AO49">
            <v>0</v>
          </cell>
          <cell r="AY49">
            <v>0</v>
          </cell>
        </row>
        <row r="50">
          <cell r="AO50">
            <v>1</v>
          </cell>
          <cell r="AY50">
            <v>1</v>
          </cell>
        </row>
        <row r="51">
          <cell r="AO51">
            <v>80</v>
          </cell>
          <cell r="AY51">
            <v>83</v>
          </cell>
        </row>
        <row r="53">
          <cell r="AO53">
            <v>0</v>
          </cell>
          <cell r="AY53">
            <v>0</v>
          </cell>
        </row>
        <row r="55">
          <cell r="AO55">
            <v>8.3999999999999986</v>
          </cell>
          <cell r="AY55">
            <v>9.1</v>
          </cell>
        </row>
        <row r="56">
          <cell r="AO56">
            <v>35</v>
          </cell>
          <cell r="AY56">
            <v>37</v>
          </cell>
        </row>
        <row r="57">
          <cell r="AO57">
            <v>25</v>
          </cell>
          <cell r="AY57">
            <v>50</v>
          </cell>
        </row>
        <row r="58">
          <cell r="AO58">
            <v>155</v>
          </cell>
          <cell r="AY58">
            <v>163.30000000000001</v>
          </cell>
        </row>
        <row r="59">
          <cell r="AO59">
            <v>0</v>
          </cell>
          <cell r="AY59">
            <v>0</v>
          </cell>
        </row>
        <row r="60">
          <cell r="AO60">
            <v>0</v>
          </cell>
          <cell r="AY60">
            <v>0</v>
          </cell>
        </row>
        <row r="61">
          <cell r="AO61">
            <v>0</v>
          </cell>
          <cell r="AY61">
            <v>0</v>
          </cell>
        </row>
        <row r="62">
          <cell r="AO62">
            <v>0</v>
          </cell>
          <cell r="AY62">
            <v>0</v>
          </cell>
        </row>
        <row r="64">
          <cell r="AO64">
            <v>22.7</v>
          </cell>
          <cell r="AY64">
            <v>22.7</v>
          </cell>
        </row>
        <row r="65">
          <cell r="AO65">
            <v>0</v>
          </cell>
          <cell r="AY65">
            <v>0</v>
          </cell>
        </row>
        <row r="66">
          <cell r="AO66">
            <v>24</v>
          </cell>
          <cell r="AY66">
            <v>25</v>
          </cell>
        </row>
        <row r="67">
          <cell r="AO67">
            <v>0</v>
          </cell>
          <cell r="AY67">
            <v>0</v>
          </cell>
        </row>
        <row r="68">
          <cell r="AO68">
            <v>120</v>
          </cell>
          <cell r="AY68">
            <v>30</v>
          </cell>
        </row>
        <row r="69">
          <cell r="AO69">
            <v>0</v>
          </cell>
          <cell r="AY69">
            <v>0</v>
          </cell>
        </row>
        <row r="71">
          <cell r="AO71">
            <v>1</v>
          </cell>
          <cell r="AY71">
            <v>1</v>
          </cell>
        </row>
        <row r="72">
          <cell r="AO72">
            <v>1.6</v>
          </cell>
          <cell r="AY72">
            <v>2.5999999999999996</v>
          </cell>
        </row>
        <row r="74">
          <cell r="AO74">
            <v>0</v>
          </cell>
          <cell r="AY74">
            <v>0</v>
          </cell>
        </row>
        <row r="75">
          <cell r="AO75">
            <v>0</v>
          </cell>
          <cell r="AY75">
            <v>0</v>
          </cell>
        </row>
        <row r="76">
          <cell r="AO76">
            <v>138.4</v>
          </cell>
          <cell r="AY76">
            <v>150.4</v>
          </cell>
        </row>
        <row r="77">
          <cell r="AO77">
            <v>73.5</v>
          </cell>
          <cell r="AY77">
            <v>88.5</v>
          </cell>
        </row>
        <row r="78">
          <cell r="AO78">
            <v>0</v>
          </cell>
          <cell r="AY78">
            <v>0</v>
          </cell>
        </row>
        <row r="79">
          <cell r="AO79">
            <v>37</v>
          </cell>
          <cell r="AY79">
            <v>108</v>
          </cell>
        </row>
        <row r="80">
          <cell r="AO80">
            <v>42.2</v>
          </cell>
          <cell r="AY80">
            <v>79.2</v>
          </cell>
        </row>
        <row r="81">
          <cell r="AO81">
            <v>1.2</v>
          </cell>
          <cell r="AY81">
            <v>2.2999999999999998</v>
          </cell>
        </row>
        <row r="82">
          <cell r="AO82">
            <v>0</v>
          </cell>
          <cell r="AY82">
            <v>0</v>
          </cell>
        </row>
        <row r="83">
          <cell r="AO83">
            <v>21</v>
          </cell>
          <cell r="AY83">
            <v>21</v>
          </cell>
        </row>
        <row r="84">
          <cell r="AO84">
            <v>0</v>
          </cell>
          <cell r="AY84">
            <v>0</v>
          </cell>
        </row>
        <row r="85">
          <cell r="AO85">
            <v>0</v>
          </cell>
          <cell r="AY85">
            <v>0</v>
          </cell>
        </row>
        <row r="86">
          <cell r="AO86">
            <v>0</v>
          </cell>
          <cell r="AY86">
            <v>0</v>
          </cell>
        </row>
        <row r="87">
          <cell r="AO87">
            <v>17</v>
          </cell>
          <cell r="AY87">
            <v>21</v>
          </cell>
        </row>
        <row r="88">
          <cell r="AO88">
            <v>0</v>
          </cell>
          <cell r="AY88">
            <v>0</v>
          </cell>
        </row>
        <row r="89">
          <cell r="AO89">
            <v>0</v>
          </cell>
          <cell r="AY89">
            <v>0</v>
          </cell>
        </row>
        <row r="91">
          <cell r="AO91">
            <v>0</v>
          </cell>
          <cell r="AY91">
            <v>0</v>
          </cell>
        </row>
        <row r="93">
          <cell r="AO93">
            <v>1</v>
          </cell>
          <cell r="AY93">
            <v>1</v>
          </cell>
        </row>
        <row r="94">
          <cell r="AO94">
            <v>8</v>
          </cell>
          <cell r="AY94">
            <v>8</v>
          </cell>
        </row>
        <row r="95">
          <cell r="AO95">
            <v>0</v>
          </cell>
          <cell r="AY95">
            <v>0</v>
          </cell>
        </row>
        <row r="96">
          <cell r="AO96">
            <v>0</v>
          </cell>
          <cell r="AY96">
            <v>0</v>
          </cell>
        </row>
        <row r="97">
          <cell r="AO97">
            <v>0</v>
          </cell>
          <cell r="AY97">
            <v>0</v>
          </cell>
        </row>
        <row r="98">
          <cell r="AO98">
            <v>0</v>
          </cell>
          <cell r="AY98">
            <v>0</v>
          </cell>
        </row>
        <row r="99">
          <cell r="AO99">
            <v>0</v>
          </cell>
          <cell r="AY99">
            <v>0</v>
          </cell>
        </row>
      </sheetData>
      <sheetData sheetId="2">
        <row r="25">
          <cell r="AK25">
            <v>0</v>
          </cell>
          <cell r="AU25">
            <v>0</v>
          </cell>
        </row>
        <row r="26">
          <cell r="AK26">
            <v>0</v>
          </cell>
          <cell r="AU26">
            <v>0</v>
          </cell>
        </row>
        <row r="27">
          <cell r="AK27">
            <v>0</v>
          </cell>
          <cell r="AU27">
            <v>0</v>
          </cell>
        </row>
        <row r="28">
          <cell r="AK28">
            <v>0</v>
          </cell>
          <cell r="AU28">
            <v>0</v>
          </cell>
        </row>
        <row r="29">
          <cell r="AK29">
            <v>0</v>
          </cell>
          <cell r="AU29">
            <v>0</v>
          </cell>
        </row>
        <row r="30">
          <cell r="AK30">
            <v>0</v>
          </cell>
          <cell r="AU30">
            <v>0</v>
          </cell>
        </row>
        <row r="31">
          <cell r="AK31">
            <v>0</v>
          </cell>
          <cell r="AU31">
            <v>0</v>
          </cell>
        </row>
        <row r="32">
          <cell r="AK32">
            <v>0</v>
          </cell>
          <cell r="AU32">
            <v>0</v>
          </cell>
        </row>
        <row r="33">
          <cell r="AK33">
            <v>0</v>
          </cell>
          <cell r="AU33">
            <v>0</v>
          </cell>
        </row>
        <row r="34">
          <cell r="AK34">
            <v>0</v>
          </cell>
          <cell r="AU34">
            <v>0</v>
          </cell>
        </row>
        <row r="35">
          <cell r="AK35">
            <v>0</v>
          </cell>
          <cell r="AU35">
            <v>0</v>
          </cell>
        </row>
        <row r="36">
          <cell r="AK36">
            <v>0</v>
          </cell>
          <cell r="AU36">
            <v>0</v>
          </cell>
        </row>
        <row r="37">
          <cell r="AK37">
            <v>0</v>
          </cell>
          <cell r="AU37">
            <v>0</v>
          </cell>
        </row>
        <row r="38">
          <cell r="AK38">
            <v>0</v>
          </cell>
          <cell r="AU38">
            <v>0</v>
          </cell>
        </row>
        <row r="39">
          <cell r="AK39">
            <v>0</v>
          </cell>
        </row>
        <row r="40">
          <cell r="AK40">
            <v>0</v>
          </cell>
          <cell r="AU40">
            <v>0</v>
          </cell>
        </row>
        <row r="41">
          <cell r="AK41">
            <v>4.75</v>
          </cell>
          <cell r="AU41">
            <v>4.75</v>
          </cell>
        </row>
        <row r="42">
          <cell r="AK42">
            <v>180</v>
          </cell>
          <cell r="AU42">
            <v>200</v>
          </cell>
        </row>
        <row r="44">
          <cell r="AK44">
            <v>0</v>
          </cell>
          <cell r="AU44">
            <v>0</v>
          </cell>
        </row>
        <row r="45">
          <cell r="AK45">
            <v>0</v>
          </cell>
          <cell r="AU45">
            <v>0</v>
          </cell>
        </row>
        <row r="46">
          <cell r="AK46">
            <v>0</v>
          </cell>
          <cell r="AU46">
            <v>0</v>
          </cell>
        </row>
        <row r="47">
          <cell r="AK47">
            <v>0</v>
          </cell>
          <cell r="AU47">
            <v>0</v>
          </cell>
        </row>
        <row r="48">
          <cell r="AK48">
            <v>20</v>
          </cell>
          <cell r="AU48">
            <v>60</v>
          </cell>
        </row>
        <row r="49">
          <cell r="AK49">
            <v>0</v>
          </cell>
          <cell r="AU49">
            <v>0</v>
          </cell>
        </row>
        <row r="50">
          <cell r="AK50">
            <v>0</v>
          </cell>
          <cell r="AU50">
            <v>0</v>
          </cell>
        </row>
        <row r="51">
          <cell r="AK51">
            <v>20</v>
          </cell>
          <cell r="AU51">
            <v>25</v>
          </cell>
        </row>
        <row r="53">
          <cell r="AK53">
            <v>0</v>
          </cell>
          <cell r="AU53">
            <v>0</v>
          </cell>
        </row>
        <row r="55">
          <cell r="AK55">
            <v>4.0999999999999996</v>
          </cell>
        </row>
        <row r="56">
          <cell r="AK56">
            <v>20</v>
          </cell>
          <cell r="AU56">
            <v>22</v>
          </cell>
        </row>
        <row r="57">
          <cell r="AK57">
            <v>180</v>
          </cell>
          <cell r="AU57">
            <v>215</v>
          </cell>
        </row>
        <row r="58">
          <cell r="AK58">
            <v>25</v>
          </cell>
          <cell r="AU58">
            <v>32</v>
          </cell>
        </row>
        <row r="59">
          <cell r="AK59">
            <v>0</v>
          </cell>
          <cell r="AU59">
            <v>0</v>
          </cell>
        </row>
        <row r="60">
          <cell r="AK60">
            <v>0</v>
          </cell>
          <cell r="AU60">
            <v>0</v>
          </cell>
        </row>
        <row r="61">
          <cell r="AK61">
            <v>0</v>
          </cell>
          <cell r="AU61">
            <v>0</v>
          </cell>
        </row>
        <row r="62">
          <cell r="AK62">
            <v>0</v>
          </cell>
          <cell r="AU62">
            <v>0</v>
          </cell>
        </row>
        <row r="64">
          <cell r="AK64">
            <v>0</v>
          </cell>
          <cell r="AU64">
            <v>0</v>
          </cell>
        </row>
        <row r="65">
          <cell r="AK65">
            <v>190</v>
          </cell>
          <cell r="AU65">
            <v>272</v>
          </cell>
        </row>
        <row r="66">
          <cell r="AK66">
            <v>20</v>
          </cell>
          <cell r="AU66">
            <v>20</v>
          </cell>
        </row>
        <row r="67">
          <cell r="AK67">
            <v>0</v>
          </cell>
          <cell r="AU67">
            <v>0</v>
          </cell>
        </row>
        <row r="68">
          <cell r="AK68">
            <v>0</v>
          </cell>
          <cell r="AU68">
            <v>0</v>
          </cell>
        </row>
        <row r="69">
          <cell r="AK69">
            <v>0</v>
          </cell>
          <cell r="AU69">
            <v>0</v>
          </cell>
        </row>
        <row r="71">
          <cell r="AK71">
            <v>1</v>
          </cell>
          <cell r="AU71">
            <v>1</v>
          </cell>
        </row>
        <row r="72">
          <cell r="AK72">
            <v>1.5</v>
          </cell>
          <cell r="AU72">
            <v>2.5999999999999996</v>
          </cell>
        </row>
        <row r="74">
          <cell r="AK74">
            <v>0</v>
          </cell>
          <cell r="AU74">
            <v>0</v>
          </cell>
        </row>
        <row r="75">
          <cell r="AK75">
            <v>28.5</v>
          </cell>
          <cell r="AU75">
            <v>39</v>
          </cell>
        </row>
        <row r="76">
          <cell r="AK76">
            <v>0</v>
          </cell>
          <cell r="AU76">
            <v>0</v>
          </cell>
        </row>
        <row r="77">
          <cell r="AK77">
            <v>0</v>
          </cell>
          <cell r="AU77">
            <v>0</v>
          </cell>
        </row>
        <row r="78">
          <cell r="AK78">
            <v>0</v>
          </cell>
          <cell r="AU78">
            <v>0</v>
          </cell>
        </row>
        <row r="79">
          <cell r="AK79">
            <v>98.5</v>
          </cell>
          <cell r="AU79">
            <v>94</v>
          </cell>
        </row>
        <row r="80">
          <cell r="AK80">
            <v>42.2</v>
          </cell>
          <cell r="AU80">
            <v>79.2</v>
          </cell>
        </row>
        <row r="81">
          <cell r="AK81">
            <v>0</v>
          </cell>
          <cell r="AU81">
            <v>0</v>
          </cell>
        </row>
        <row r="82">
          <cell r="AK82">
            <v>0</v>
          </cell>
          <cell r="AU82">
            <v>0</v>
          </cell>
        </row>
        <row r="83">
          <cell r="AK83">
            <v>0</v>
          </cell>
          <cell r="AU83">
            <v>0</v>
          </cell>
        </row>
        <row r="84">
          <cell r="AK84">
            <v>21</v>
          </cell>
          <cell r="AU84">
            <v>21</v>
          </cell>
        </row>
        <row r="85">
          <cell r="AK85">
            <v>0</v>
          </cell>
          <cell r="AU85">
            <v>0</v>
          </cell>
        </row>
        <row r="86">
          <cell r="AK86">
            <v>0</v>
          </cell>
          <cell r="AU86">
            <v>0</v>
          </cell>
        </row>
        <row r="87">
          <cell r="AK87">
            <v>132</v>
          </cell>
          <cell r="AU87">
            <v>135</v>
          </cell>
        </row>
        <row r="88">
          <cell r="AK88">
            <v>0</v>
          </cell>
          <cell r="AU88">
            <v>0</v>
          </cell>
        </row>
        <row r="89">
          <cell r="AK89">
            <v>0</v>
          </cell>
          <cell r="AU89">
            <v>0</v>
          </cell>
        </row>
        <row r="91">
          <cell r="AK91">
            <v>15</v>
          </cell>
          <cell r="AU91">
            <v>20</v>
          </cell>
        </row>
        <row r="92">
          <cell r="AU92">
            <v>0</v>
          </cell>
        </row>
        <row r="93">
          <cell r="AK93">
            <v>0</v>
          </cell>
          <cell r="AU93">
            <v>0</v>
          </cell>
        </row>
        <row r="94">
          <cell r="AK94">
            <v>0</v>
          </cell>
          <cell r="AU94">
            <v>0</v>
          </cell>
        </row>
        <row r="95">
          <cell r="AK95">
            <v>0</v>
          </cell>
          <cell r="AU95">
            <v>0</v>
          </cell>
        </row>
        <row r="96">
          <cell r="AK96">
            <v>0</v>
          </cell>
          <cell r="AU96">
            <v>0</v>
          </cell>
        </row>
        <row r="97">
          <cell r="AK97">
            <v>0</v>
          </cell>
          <cell r="AU97">
            <v>0</v>
          </cell>
        </row>
        <row r="98">
          <cell r="AK98">
            <v>1</v>
          </cell>
          <cell r="AU98">
            <v>1</v>
          </cell>
        </row>
        <row r="99">
          <cell r="AK99">
            <v>0</v>
          </cell>
          <cell r="AU99">
            <v>0</v>
          </cell>
        </row>
      </sheetData>
      <sheetData sheetId="3">
        <row r="25">
          <cell r="AM25">
            <v>0</v>
          </cell>
          <cell r="AX25">
            <v>0</v>
          </cell>
        </row>
        <row r="26">
          <cell r="AM26">
            <v>29</v>
          </cell>
          <cell r="AX26">
            <v>29</v>
          </cell>
        </row>
        <row r="27">
          <cell r="AM27">
            <v>0</v>
          </cell>
          <cell r="AX27">
            <v>0</v>
          </cell>
        </row>
        <row r="28">
          <cell r="AM28">
            <v>0</v>
          </cell>
          <cell r="AX28">
            <v>0</v>
          </cell>
        </row>
        <row r="29">
          <cell r="AM29">
            <v>0</v>
          </cell>
          <cell r="AX29">
            <v>0</v>
          </cell>
        </row>
        <row r="30">
          <cell r="AM30">
            <v>0</v>
          </cell>
          <cell r="AX30">
            <v>0</v>
          </cell>
        </row>
        <row r="31">
          <cell r="AM31">
            <v>0</v>
          </cell>
          <cell r="AX31">
            <v>0</v>
          </cell>
        </row>
        <row r="32">
          <cell r="AM32">
            <v>0</v>
          </cell>
          <cell r="AX32">
            <v>0</v>
          </cell>
        </row>
        <row r="33">
          <cell r="AM33">
            <v>0</v>
          </cell>
          <cell r="AX33">
            <v>0</v>
          </cell>
        </row>
        <row r="34">
          <cell r="AM34">
            <v>0</v>
          </cell>
          <cell r="AX34">
            <v>0</v>
          </cell>
        </row>
        <row r="35">
          <cell r="AM35">
            <v>0</v>
          </cell>
          <cell r="AX35">
            <v>0</v>
          </cell>
        </row>
        <row r="36">
          <cell r="AM36">
            <v>8.3000000000000007</v>
          </cell>
          <cell r="AX36">
            <v>8.3000000000000007</v>
          </cell>
        </row>
        <row r="37">
          <cell r="AM37">
            <v>30</v>
          </cell>
          <cell r="AX37">
            <v>40</v>
          </cell>
        </row>
        <row r="38">
          <cell r="AM38">
            <v>0</v>
          </cell>
          <cell r="AX38">
            <v>0</v>
          </cell>
        </row>
        <row r="39">
          <cell r="AM39">
            <v>0</v>
          </cell>
        </row>
        <row r="40">
          <cell r="AM40">
            <v>0</v>
          </cell>
          <cell r="AX40">
            <v>0</v>
          </cell>
        </row>
        <row r="41">
          <cell r="AM41">
            <v>0</v>
          </cell>
          <cell r="AX41">
            <v>0</v>
          </cell>
        </row>
        <row r="42">
          <cell r="AM42">
            <v>230</v>
          </cell>
          <cell r="AX42">
            <v>255</v>
          </cell>
        </row>
        <row r="44">
          <cell r="AM44">
            <v>0</v>
          </cell>
          <cell r="AX44">
            <v>0</v>
          </cell>
        </row>
        <row r="45">
          <cell r="AM45">
            <v>0</v>
          </cell>
          <cell r="AX45">
            <v>0</v>
          </cell>
        </row>
        <row r="46">
          <cell r="AM46">
            <v>80</v>
          </cell>
          <cell r="AX46">
            <v>80</v>
          </cell>
        </row>
        <row r="47">
          <cell r="AM47">
            <v>0</v>
          </cell>
          <cell r="AX47">
            <v>0</v>
          </cell>
        </row>
        <row r="48">
          <cell r="AM48">
            <v>0</v>
          </cell>
          <cell r="AX48">
            <v>0</v>
          </cell>
        </row>
        <row r="49">
          <cell r="AM49">
            <v>0</v>
          </cell>
          <cell r="AX49">
            <v>0</v>
          </cell>
        </row>
        <row r="50">
          <cell r="AM50">
            <v>1</v>
          </cell>
          <cell r="AX50">
            <v>1</v>
          </cell>
        </row>
        <row r="51">
          <cell r="AM51">
            <v>25</v>
          </cell>
          <cell r="AX51">
            <v>28</v>
          </cell>
        </row>
        <row r="53">
          <cell r="AM53">
            <v>0</v>
          </cell>
          <cell r="AX53">
            <v>0</v>
          </cell>
        </row>
        <row r="55">
          <cell r="AM55">
            <v>6</v>
          </cell>
          <cell r="AX55">
            <v>7.1</v>
          </cell>
        </row>
        <row r="56">
          <cell r="AM56">
            <v>28.36</v>
          </cell>
          <cell r="AX56">
            <v>29.96</v>
          </cell>
        </row>
        <row r="57">
          <cell r="AM57">
            <v>230</v>
          </cell>
          <cell r="AX57">
            <v>323</v>
          </cell>
        </row>
        <row r="58">
          <cell r="AM58">
            <v>35</v>
          </cell>
          <cell r="AX58">
            <v>30</v>
          </cell>
        </row>
        <row r="59">
          <cell r="AM59">
            <v>26.03</v>
          </cell>
          <cell r="AX59">
            <v>26.03</v>
          </cell>
        </row>
        <row r="60">
          <cell r="AM60">
            <v>25</v>
          </cell>
          <cell r="AX60">
            <v>25</v>
          </cell>
        </row>
        <row r="61">
          <cell r="AM61">
            <v>0</v>
          </cell>
          <cell r="AX61">
            <v>0</v>
          </cell>
        </row>
        <row r="62">
          <cell r="AM62">
            <v>85</v>
          </cell>
          <cell r="AX62">
            <v>156</v>
          </cell>
        </row>
        <row r="64">
          <cell r="AM64">
            <v>0</v>
          </cell>
          <cell r="AX64">
            <v>0</v>
          </cell>
        </row>
        <row r="65">
          <cell r="AM65">
            <v>0</v>
          </cell>
          <cell r="AX65">
            <v>0</v>
          </cell>
        </row>
        <row r="66">
          <cell r="AM66">
            <v>30</v>
          </cell>
          <cell r="AX66">
            <v>31</v>
          </cell>
        </row>
        <row r="67">
          <cell r="AM67">
            <v>0</v>
          </cell>
          <cell r="AX67">
            <v>0</v>
          </cell>
        </row>
        <row r="68">
          <cell r="AM68">
            <v>0</v>
          </cell>
          <cell r="AX68">
            <v>0</v>
          </cell>
        </row>
        <row r="69">
          <cell r="AM69">
            <v>5</v>
          </cell>
          <cell r="AX69">
            <v>5</v>
          </cell>
        </row>
        <row r="71">
          <cell r="AM71">
            <v>1</v>
          </cell>
          <cell r="AX71">
            <v>1</v>
          </cell>
        </row>
        <row r="72">
          <cell r="AM72">
            <v>1.85</v>
          </cell>
          <cell r="AX72">
            <v>3.4200000000000004</v>
          </cell>
        </row>
        <row r="74">
          <cell r="AM74">
            <v>0</v>
          </cell>
          <cell r="AX74">
            <v>0</v>
          </cell>
        </row>
        <row r="75">
          <cell r="AM75">
            <v>5.5</v>
          </cell>
          <cell r="AX75">
            <v>5.5</v>
          </cell>
        </row>
        <row r="76">
          <cell r="AM76">
            <v>28.6</v>
          </cell>
          <cell r="AX76">
            <v>28.6</v>
          </cell>
        </row>
        <row r="77">
          <cell r="AM77">
            <v>0</v>
          </cell>
          <cell r="AX77">
            <v>0</v>
          </cell>
        </row>
        <row r="78">
          <cell r="AM78">
            <v>0.8</v>
          </cell>
          <cell r="AX78">
            <v>0.8</v>
          </cell>
        </row>
        <row r="79">
          <cell r="AM79">
            <v>98.5</v>
          </cell>
          <cell r="AX79">
            <v>94</v>
          </cell>
        </row>
        <row r="80">
          <cell r="AM80">
            <v>42.2</v>
          </cell>
          <cell r="AX80">
            <v>79.2</v>
          </cell>
        </row>
        <row r="81">
          <cell r="AM81">
            <v>1.2</v>
          </cell>
          <cell r="AX81">
            <v>2.2999999999999998</v>
          </cell>
        </row>
        <row r="82">
          <cell r="AM82">
            <v>21</v>
          </cell>
          <cell r="AX82">
            <v>21</v>
          </cell>
        </row>
        <row r="83">
          <cell r="AM83">
            <v>0</v>
          </cell>
          <cell r="AX83">
            <v>0</v>
          </cell>
        </row>
        <row r="84">
          <cell r="AM84">
            <v>0</v>
          </cell>
          <cell r="AX84">
            <v>0</v>
          </cell>
        </row>
        <row r="85">
          <cell r="AM85">
            <v>0</v>
          </cell>
          <cell r="AX85">
            <v>0</v>
          </cell>
        </row>
        <row r="86">
          <cell r="AM86">
            <v>0</v>
          </cell>
          <cell r="AX86">
            <v>0</v>
          </cell>
        </row>
        <row r="87">
          <cell r="AM87">
            <v>9.4400000000000013</v>
          </cell>
          <cell r="AX87">
            <v>9.4400000000000013</v>
          </cell>
        </row>
        <row r="88">
          <cell r="AM88">
            <v>0</v>
          </cell>
          <cell r="AX88">
            <v>0</v>
          </cell>
        </row>
        <row r="89">
          <cell r="AM89">
            <v>0</v>
          </cell>
          <cell r="AX89">
            <v>0</v>
          </cell>
        </row>
        <row r="91">
          <cell r="AM91">
            <v>0</v>
          </cell>
          <cell r="AX91">
            <v>0</v>
          </cell>
        </row>
        <row r="92">
          <cell r="AX92">
            <v>0</v>
          </cell>
        </row>
        <row r="93">
          <cell r="AM93">
            <v>0</v>
          </cell>
          <cell r="AX93">
            <v>0</v>
          </cell>
        </row>
        <row r="94">
          <cell r="AM94">
            <v>0</v>
          </cell>
          <cell r="AX94">
            <v>0</v>
          </cell>
        </row>
        <row r="95">
          <cell r="AM95">
            <v>0</v>
          </cell>
          <cell r="AX95">
            <v>0</v>
          </cell>
        </row>
        <row r="96">
          <cell r="AM96">
            <v>0</v>
          </cell>
          <cell r="AX96">
            <v>0</v>
          </cell>
        </row>
        <row r="97">
          <cell r="AM97">
            <v>0</v>
          </cell>
          <cell r="AX97">
            <v>0</v>
          </cell>
        </row>
        <row r="98">
          <cell r="AM98">
            <v>0</v>
          </cell>
          <cell r="AX98">
            <v>0</v>
          </cell>
        </row>
        <row r="99">
          <cell r="AM99">
            <v>0</v>
          </cell>
          <cell r="AX99">
            <v>0</v>
          </cell>
        </row>
      </sheetData>
      <sheetData sheetId="4">
        <row r="25">
          <cell r="AN25">
            <v>0</v>
          </cell>
          <cell r="AX25">
            <v>0</v>
          </cell>
        </row>
        <row r="26">
          <cell r="AN26">
            <v>76</v>
          </cell>
        </row>
        <row r="27">
          <cell r="AN27">
            <v>0</v>
          </cell>
          <cell r="AX27">
            <v>0</v>
          </cell>
        </row>
        <row r="28">
          <cell r="AN28">
            <v>0</v>
          </cell>
          <cell r="AX28">
            <v>0</v>
          </cell>
        </row>
        <row r="29">
          <cell r="AN29">
            <v>90</v>
          </cell>
          <cell r="AX29">
            <v>144</v>
          </cell>
        </row>
        <row r="30">
          <cell r="AN30">
            <v>0</v>
          </cell>
        </row>
        <row r="31">
          <cell r="AN31">
            <v>0</v>
          </cell>
        </row>
        <row r="32">
          <cell r="AN32">
            <v>0</v>
          </cell>
          <cell r="AX32">
            <v>0</v>
          </cell>
        </row>
        <row r="33">
          <cell r="AN33">
            <v>0</v>
          </cell>
          <cell r="AX33">
            <v>0</v>
          </cell>
        </row>
        <row r="34">
          <cell r="AN34">
            <v>0</v>
          </cell>
        </row>
        <row r="35">
          <cell r="AN35">
            <v>0</v>
          </cell>
        </row>
        <row r="36">
          <cell r="AN36">
            <v>41.8</v>
          </cell>
        </row>
        <row r="37">
          <cell r="AN37">
            <v>0</v>
          </cell>
        </row>
        <row r="38">
          <cell r="AN38">
            <v>0</v>
          </cell>
        </row>
        <row r="39">
          <cell r="AN39">
            <v>0</v>
          </cell>
        </row>
        <row r="40">
          <cell r="AN40">
            <v>0</v>
          </cell>
        </row>
        <row r="41">
          <cell r="AN41">
            <v>0</v>
          </cell>
          <cell r="AX41">
            <v>0</v>
          </cell>
        </row>
        <row r="42">
          <cell r="AN42">
            <v>50</v>
          </cell>
        </row>
        <row r="44">
          <cell r="AN44">
            <v>0</v>
          </cell>
        </row>
        <row r="45">
          <cell r="AN45">
            <v>4</v>
          </cell>
          <cell r="AX45">
            <v>4.7</v>
          </cell>
        </row>
        <row r="46">
          <cell r="AN46">
            <v>0</v>
          </cell>
          <cell r="AX46">
            <v>0</v>
          </cell>
        </row>
        <row r="47">
          <cell r="AN47">
            <v>45</v>
          </cell>
          <cell r="AX47">
            <v>50</v>
          </cell>
        </row>
        <row r="48">
          <cell r="AN48">
            <v>0</v>
          </cell>
          <cell r="AX48">
            <v>0</v>
          </cell>
        </row>
        <row r="49">
          <cell r="AN49">
            <v>0</v>
          </cell>
          <cell r="AX49">
            <v>0</v>
          </cell>
        </row>
        <row r="50">
          <cell r="AN50">
            <v>1</v>
          </cell>
          <cell r="AX50">
            <v>1</v>
          </cell>
        </row>
        <row r="51">
          <cell r="AN51">
            <v>50.7</v>
          </cell>
        </row>
        <row r="53">
          <cell r="AN53">
            <v>0</v>
          </cell>
        </row>
        <row r="55">
          <cell r="AN55">
            <v>14.6</v>
          </cell>
          <cell r="AX55">
            <v>16.2</v>
          </cell>
        </row>
        <row r="56">
          <cell r="AN56">
            <v>20.75</v>
          </cell>
          <cell r="AX56">
            <v>24.75</v>
          </cell>
        </row>
        <row r="57">
          <cell r="AN57">
            <v>100</v>
          </cell>
          <cell r="AX57">
            <v>120</v>
          </cell>
        </row>
        <row r="58">
          <cell r="AN58">
            <v>43</v>
          </cell>
        </row>
        <row r="59">
          <cell r="AN59">
            <v>27.45</v>
          </cell>
        </row>
        <row r="60">
          <cell r="AN60">
            <v>50.9</v>
          </cell>
          <cell r="AX60">
            <v>58</v>
          </cell>
        </row>
        <row r="61">
          <cell r="AN61">
            <v>0</v>
          </cell>
        </row>
        <row r="62">
          <cell r="AN62">
            <v>0</v>
          </cell>
        </row>
        <row r="64">
          <cell r="AN64">
            <v>0</v>
          </cell>
        </row>
        <row r="65">
          <cell r="AN65">
            <v>0</v>
          </cell>
          <cell r="AX65">
            <v>0</v>
          </cell>
        </row>
        <row r="66">
          <cell r="AN66">
            <v>38</v>
          </cell>
          <cell r="AX66">
            <v>40</v>
          </cell>
        </row>
        <row r="67">
          <cell r="AN67">
            <v>0</v>
          </cell>
        </row>
        <row r="68">
          <cell r="AN68">
            <v>80</v>
          </cell>
          <cell r="AX68">
            <v>180</v>
          </cell>
        </row>
        <row r="69">
          <cell r="AN69">
            <v>0</v>
          </cell>
          <cell r="AX69">
            <v>0</v>
          </cell>
        </row>
        <row r="71">
          <cell r="AN71">
            <v>0</v>
          </cell>
          <cell r="AX71">
            <v>0</v>
          </cell>
        </row>
        <row r="72">
          <cell r="AN72">
            <v>1.7000000000000002</v>
          </cell>
          <cell r="AX72">
            <v>3.0999999999999996</v>
          </cell>
        </row>
        <row r="74">
          <cell r="AN74">
            <v>3</v>
          </cell>
        </row>
        <row r="75">
          <cell r="AN75">
            <v>0</v>
          </cell>
          <cell r="AX75">
            <v>0</v>
          </cell>
        </row>
        <row r="76">
          <cell r="AN76">
            <v>163.6</v>
          </cell>
          <cell r="AX76">
            <v>200</v>
          </cell>
        </row>
        <row r="77">
          <cell r="AN77">
            <v>0</v>
          </cell>
        </row>
        <row r="78">
          <cell r="AN78">
            <v>2</v>
          </cell>
        </row>
        <row r="79">
          <cell r="AN79">
            <v>98.5</v>
          </cell>
        </row>
        <row r="80">
          <cell r="AN80">
            <v>42.2</v>
          </cell>
          <cell r="AX80">
            <v>79.2</v>
          </cell>
        </row>
        <row r="81">
          <cell r="AN81">
            <v>0</v>
          </cell>
          <cell r="AX81">
            <v>0</v>
          </cell>
        </row>
        <row r="82">
          <cell r="AN82">
            <v>0</v>
          </cell>
          <cell r="AX82">
            <v>0</v>
          </cell>
        </row>
        <row r="83">
          <cell r="AN83">
            <v>0</v>
          </cell>
          <cell r="AX83">
            <v>0</v>
          </cell>
        </row>
        <row r="84">
          <cell r="AN84">
            <v>0</v>
          </cell>
          <cell r="AX84">
            <v>0</v>
          </cell>
        </row>
        <row r="85">
          <cell r="AN85">
            <v>0</v>
          </cell>
          <cell r="AX85">
            <v>0</v>
          </cell>
        </row>
        <row r="86">
          <cell r="AN86">
            <v>0</v>
          </cell>
          <cell r="AX86">
            <v>0</v>
          </cell>
        </row>
        <row r="87">
          <cell r="AN87">
            <v>7.2</v>
          </cell>
          <cell r="AX87">
            <v>8.8000000000000007</v>
          </cell>
        </row>
        <row r="88">
          <cell r="AN88">
            <v>0</v>
          </cell>
          <cell r="AX88">
            <v>0</v>
          </cell>
        </row>
        <row r="89">
          <cell r="AN89">
            <v>0</v>
          </cell>
          <cell r="AX89">
            <v>0</v>
          </cell>
        </row>
        <row r="91">
          <cell r="AN91">
            <v>0</v>
          </cell>
        </row>
        <row r="92">
          <cell r="AN92">
            <v>0</v>
          </cell>
          <cell r="AX92">
            <v>0</v>
          </cell>
        </row>
        <row r="93">
          <cell r="AN93">
            <v>0</v>
          </cell>
          <cell r="AX93">
            <v>0</v>
          </cell>
        </row>
        <row r="94">
          <cell r="AN94">
            <v>0</v>
          </cell>
          <cell r="AX94">
            <v>0</v>
          </cell>
        </row>
        <row r="95">
          <cell r="AN95">
            <v>0</v>
          </cell>
          <cell r="AX95">
            <v>0</v>
          </cell>
        </row>
        <row r="96">
          <cell r="AN96">
            <v>0</v>
          </cell>
          <cell r="AX96">
            <v>0</v>
          </cell>
        </row>
        <row r="97">
          <cell r="AN97">
            <v>0</v>
          </cell>
          <cell r="AX97">
            <v>0</v>
          </cell>
        </row>
        <row r="98">
          <cell r="AN98">
            <v>0</v>
          </cell>
          <cell r="AX98">
            <v>0</v>
          </cell>
        </row>
        <row r="99">
          <cell r="AN99">
            <v>0</v>
          </cell>
          <cell r="AX99">
            <v>0</v>
          </cell>
        </row>
      </sheetData>
      <sheetData sheetId="5">
        <row r="25">
          <cell r="AT25">
            <v>0</v>
          </cell>
          <cell r="BM25">
            <v>0</v>
          </cell>
        </row>
        <row r="26">
          <cell r="AT26">
            <v>0</v>
          </cell>
          <cell r="BM26">
            <v>0</v>
          </cell>
        </row>
        <row r="27">
          <cell r="AT27">
            <v>0</v>
          </cell>
          <cell r="BM27">
            <v>0</v>
          </cell>
        </row>
        <row r="28">
          <cell r="AT28">
            <v>0</v>
          </cell>
          <cell r="BM28">
            <v>0</v>
          </cell>
        </row>
        <row r="29">
          <cell r="AT29">
            <v>0</v>
          </cell>
          <cell r="BM29">
            <v>0</v>
          </cell>
        </row>
        <row r="30">
          <cell r="AT30">
            <v>0</v>
          </cell>
          <cell r="BM30">
            <v>0</v>
          </cell>
        </row>
        <row r="31">
          <cell r="AT31">
            <v>200</v>
          </cell>
        </row>
        <row r="32">
          <cell r="AT32">
            <v>0</v>
          </cell>
          <cell r="BM32">
            <v>0</v>
          </cell>
        </row>
        <row r="33">
          <cell r="AT33">
            <v>0</v>
          </cell>
          <cell r="BM33">
            <v>0</v>
          </cell>
        </row>
        <row r="34">
          <cell r="AT34">
            <v>0</v>
          </cell>
          <cell r="BM34">
            <v>0</v>
          </cell>
        </row>
        <row r="35">
          <cell r="AT35">
            <v>2</v>
          </cell>
          <cell r="BM35">
            <v>2.5</v>
          </cell>
        </row>
        <row r="36">
          <cell r="AT36">
            <v>0</v>
          </cell>
          <cell r="BM36">
            <v>0</v>
          </cell>
        </row>
        <row r="37">
          <cell r="AT37">
            <v>0</v>
          </cell>
          <cell r="BM37">
            <v>0</v>
          </cell>
        </row>
        <row r="38">
          <cell r="AT38">
            <v>30</v>
          </cell>
          <cell r="BM38">
            <v>40</v>
          </cell>
        </row>
        <row r="39">
          <cell r="AT39">
            <v>0</v>
          </cell>
        </row>
        <row r="40">
          <cell r="AT40">
            <v>0</v>
          </cell>
          <cell r="BM40">
            <v>0</v>
          </cell>
        </row>
        <row r="41">
          <cell r="AT41">
            <v>0</v>
          </cell>
          <cell r="BM41">
            <v>0</v>
          </cell>
        </row>
        <row r="42">
          <cell r="AT42">
            <v>80</v>
          </cell>
          <cell r="BM42">
            <v>85</v>
          </cell>
        </row>
        <row r="44">
          <cell r="AT44">
            <v>255</v>
          </cell>
          <cell r="BM44">
            <v>283.3</v>
          </cell>
        </row>
        <row r="45">
          <cell r="AT45">
            <v>0</v>
          </cell>
          <cell r="BM45">
            <v>0</v>
          </cell>
        </row>
        <row r="46">
          <cell r="AT46">
            <v>0</v>
          </cell>
          <cell r="BM46">
            <v>0</v>
          </cell>
        </row>
        <row r="47">
          <cell r="AT47">
            <v>0</v>
          </cell>
          <cell r="BM47">
            <v>0</v>
          </cell>
        </row>
        <row r="48">
          <cell r="AT48">
            <v>0</v>
          </cell>
          <cell r="BM48">
            <v>0</v>
          </cell>
        </row>
        <row r="49">
          <cell r="AT49">
            <v>0</v>
          </cell>
          <cell r="BM49">
            <v>0</v>
          </cell>
        </row>
        <row r="50">
          <cell r="AT50">
            <v>1.02</v>
          </cell>
          <cell r="BM50">
            <v>1.02</v>
          </cell>
        </row>
        <row r="51">
          <cell r="AT51">
            <v>90</v>
          </cell>
          <cell r="BM51">
            <v>99</v>
          </cell>
        </row>
        <row r="53">
          <cell r="AT53">
            <v>0</v>
          </cell>
          <cell r="BM53">
            <v>0</v>
          </cell>
        </row>
        <row r="55">
          <cell r="AT55">
            <v>6.6</v>
          </cell>
          <cell r="BM55">
            <v>7.4</v>
          </cell>
        </row>
        <row r="56">
          <cell r="AT56">
            <v>10</v>
          </cell>
          <cell r="BM56">
            <v>10</v>
          </cell>
        </row>
        <row r="57">
          <cell r="AT57">
            <v>98</v>
          </cell>
          <cell r="BM57">
            <v>140</v>
          </cell>
        </row>
        <row r="58">
          <cell r="AT58">
            <v>68</v>
          </cell>
          <cell r="BM58">
            <v>72</v>
          </cell>
        </row>
        <row r="59">
          <cell r="AT59">
            <v>3.6</v>
          </cell>
          <cell r="BM59">
            <v>4</v>
          </cell>
        </row>
        <row r="60">
          <cell r="AT60">
            <v>81</v>
          </cell>
          <cell r="BM60">
            <v>86</v>
          </cell>
        </row>
        <row r="61">
          <cell r="AT61">
            <v>13.6</v>
          </cell>
          <cell r="BM61">
            <v>15</v>
          </cell>
        </row>
        <row r="62">
          <cell r="AT62">
            <v>0</v>
          </cell>
          <cell r="BM62">
            <v>0</v>
          </cell>
        </row>
        <row r="64">
          <cell r="AT64">
            <v>0</v>
          </cell>
          <cell r="BM64">
            <v>0</v>
          </cell>
        </row>
        <row r="65">
          <cell r="AT65">
            <v>0</v>
          </cell>
          <cell r="BM65">
            <v>0</v>
          </cell>
        </row>
        <row r="66">
          <cell r="AT66">
            <v>23</v>
          </cell>
          <cell r="BM66">
            <v>24</v>
          </cell>
        </row>
        <row r="67">
          <cell r="AT67">
            <v>0</v>
          </cell>
          <cell r="BM67">
            <v>0</v>
          </cell>
        </row>
        <row r="68">
          <cell r="AT68">
            <v>0</v>
          </cell>
          <cell r="BM68">
            <v>0</v>
          </cell>
        </row>
        <row r="69">
          <cell r="AT69">
            <v>10</v>
          </cell>
          <cell r="BM69">
            <v>10</v>
          </cell>
        </row>
        <row r="71">
          <cell r="AT71">
            <v>1</v>
          </cell>
          <cell r="BM71">
            <v>1</v>
          </cell>
        </row>
        <row r="72">
          <cell r="AT72">
            <v>2.2999999999999998</v>
          </cell>
          <cell r="BM72">
            <v>3.6999999999999997</v>
          </cell>
        </row>
        <row r="74">
          <cell r="AT74">
            <v>0</v>
          </cell>
          <cell r="BM74">
            <v>0</v>
          </cell>
        </row>
        <row r="75">
          <cell r="AT75">
            <v>0</v>
          </cell>
          <cell r="BM75">
            <v>0</v>
          </cell>
        </row>
        <row r="76">
          <cell r="AT76">
            <v>0</v>
          </cell>
          <cell r="BM76">
            <v>0</v>
          </cell>
        </row>
        <row r="77">
          <cell r="AT77">
            <v>35</v>
          </cell>
          <cell r="BM77">
            <v>45</v>
          </cell>
        </row>
        <row r="78">
          <cell r="AT78">
            <v>7.2</v>
          </cell>
          <cell r="BM78">
            <v>8</v>
          </cell>
        </row>
        <row r="79">
          <cell r="AT79">
            <v>55.5</v>
          </cell>
          <cell r="BM79">
            <v>94</v>
          </cell>
        </row>
        <row r="80">
          <cell r="AT80">
            <v>42.2</v>
          </cell>
          <cell r="BM80">
            <v>79.2</v>
          </cell>
        </row>
        <row r="81">
          <cell r="AT81">
            <v>1.2</v>
          </cell>
          <cell r="BM81">
            <v>2.2999999999999998</v>
          </cell>
        </row>
        <row r="82">
          <cell r="AT82">
            <v>0</v>
          </cell>
          <cell r="BM82">
            <v>0</v>
          </cell>
        </row>
        <row r="83">
          <cell r="AT83">
            <v>0</v>
          </cell>
          <cell r="BM83">
            <v>0</v>
          </cell>
        </row>
        <row r="84">
          <cell r="AT84">
            <v>0</v>
          </cell>
          <cell r="BM84">
            <v>0</v>
          </cell>
        </row>
        <row r="85">
          <cell r="AT85">
            <v>0</v>
          </cell>
          <cell r="BM85">
            <v>0</v>
          </cell>
        </row>
        <row r="86">
          <cell r="AT86">
            <v>0</v>
          </cell>
          <cell r="BM86">
            <v>0</v>
          </cell>
        </row>
        <row r="87">
          <cell r="AT87">
            <v>0</v>
          </cell>
          <cell r="BM87">
            <v>0</v>
          </cell>
        </row>
        <row r="88">
          <cell r="AT88">
            <v>0</v>
          </cell>
          <cell r="BM88">
            <v>0</v>
          </cell>
        </row>
        <row r="89">
          <cell r="AT89">
            <v>0</v>
          </cell>
          <cell r="BM89">
            <v>0</v>
          </cell>
        </row>
        <row r="91">
          <cell r="AT91">
            <v>0</v>
          </cell>
          <cell r="BM91">
            <v>0</v>
          </cell>
        </row>
        <row r="92">
          <cell r="AT92">
            <v>0</v>
          </cell>
          <cell r="BM92">
            <v>0</v>
          </cell>
        </row>
        <row r="93">
          <cell r="AT93">
            <v>0</v>
          </cell>
          <cell r="BM93">
            <v>0</v>
          </cell>
        </row>
        <row r="94">
          <cell r="AT94">
            <v>16</v>
          </cell>
          <cell r="BM94">
            <v>16</v>
          </cell>
        </row>
        <row r="95">
          <cell r="AT95">
            <v>207.6</v>
          </cell>
          <cell r="BM95">
            <v>207.6</v>
          </cell>
        </row>
        <row r="96">
          <cell r="AT96">
            <v>0</v>
          </cell>
          <cell r="BM96">
            <v>0</v>
          </cell>
        </row>
        <row r="97">
          <cell r="AT97">
            <v>0</v>
          </cell>
          <cell r="BM97">
            <v>0</v>
          </cell>
        </row>
        <row r="98">
          <cell r="AT98">
            <v>0</v>
          </cell>
          <cell r="BM98">
            <v>0</v>
          </cell>
        </row>
        <row r="99">
          <cell r="AT99">
            <v>0</v>
          </cell>
          <cell r="BM99">
            <v>0</v>
          </cell>
        </row>
      </sheetData>
      <sheetData sheetId="6">
        <row r="25">
          <cell r="AL25">
            <v>0</v>
          </cell>
          <cell r="AW25">
            <v>0</v>
          </cell>
        </row>
        <row r="26">
          <cell r="AL26">
            <v>0</v>
          </cell>
          <cell r="AW26">
            <v>0</v>
          </cell>
        </row>
        <row r="27">
          <cell r="AL27">
            <v>0</v>
          </cell>
          <cell r="AW27">
            <v>0</v>
          </cell>
        </row>
        <row r="28">
          <cell r="AL28">
            <v>0</v>
          </cell>
          <cell r="AW28">
            <v>0</v>
          </cell>
        </row>
        <row r="29">
          <cell r="AL29">
            <v>170</v>
          </cell>
          <cell r="AW29">
            <v>230</v>
          </cell>
        </row>
        <row r="30">
          <cell r="AL30">
            <v>0</v>
          </cell>
          <cell r="AW30">
            <v>0</v>
          </cell>
        </row>
        <row r="31">
          <cell r="AL31">
            <v>0</v>
          </cell>
          <cell r="AW31">
            <v>0</v>
          </cell>
        </row>
        <row r="32">
          <cell r="AL32">
            <v>1</v>
          </cell>
          <cell r="AW32">
            <v>1.2</v>
          </cell>
        </row>
        <row r="33">
          <cell r="AL33">
            <v>0</v>
          </cell>
          <cell r="AW33">
            <v>0</v>
          </cell>
        </row>
        <row r="34">
          <cell r="AL34">
            <v>0</v>
          </cell>
          <cell r="AW34">
            <v>0</v>
          </cell>
        </row>
        <row r="35">
          <cell r="AL35">
            <v>0</v>
          </cell>
          <cell r="AW35">
            <v>0</v>
          </cell>
        </row>
        <row r="36">
          <cell r="AL36">
            <v>35</v>
          </cell>
          <cell r="AW36">
            <v>35</v>
          </cell>
        </row>
        <row r="37">
          <cell r="AL37">
            <v>0</v>
          </cell>
          <cell r="AW37">
            <v>0</v>
          </cell>
        </row>
        <row r="38">
          <cell r="AL38">
            <v>0</v>
          </cell>
          <cell r="AW38">
            <v>0</v>
          </cell>
        </row>
        <row r="39">
          <cell r="AL39">
            <v>0</v>
          </cell>
        </row>
        <row r="40">
          <cell r="AL40">
            <v>0</v>
          </cell>
          <cell r="AW40">
            <v>0</v>
          </cell>
        </row>
        <row r="41">
          <cell r="AL41">
            <v>4.75</v>
          </cell>
          <cell r="AW41">
            <v>4.75</v>
          </cell>
        </row>
        <row r="42">
          <cell r="AL42">
            <v>256.60000000000002</v>
          </cell>
          <cell r="AW42">
            <v>270</v>
          </cell>
        </row>
        <row r="44">
          <cell r="AL44">
            <v>75</v>
          </cell>
          <cell r="AW44">
            <v>100</v>
          </cell>
        </row>
        <row r="45">
          <cell r="AL45">
            <v>0</v>
          </cell>
          <cell r="AW45">
            <v>0</v>
          </cell>
        </row>
        <row r="46">
          <cell r="AL46">
            <v>0</v>
          </cell>
          <cell r="AW46">
            <v>0</v>
          </cell>
        </row>
        <row r="47">
          <cell r="AL47">
            <v>0</v>
          </cell>
          <cell r="AW47">
            <v>0</v>
          </cell>
        </row>
        <row r="48">
          <cell r="AL48">
            <v>0</v>
          </cell>
          <cell r="AW48">
            <v>0</v>
          </cell>
        </row>
        <row r="49">
          <cell r="AL49">
            <v>0</v>
          </cell>
          <cell r="AW49">
            <v>0</v>
          </cell>
        </row>
        <row r="50">
          <cell r="AL50">
            <v>0</v>
          </cell>
          <cell r="AW50">
            <v>0</v>
          </cell>
        </row>
        <row r="51">
          <cell r="AL51">
            <v>28.8</v>
          </cell>
          <cell r="AW51">
            <v>36.5</v>
          </cell>
        </row>
        <row r="53">
          <cell r="AL53">
            <v>0</v>
          </cell>
          <cell r="AW53">
            <v>0</v>
          </cell>
        </row>
        <row r="55">
          <cell r="AL55">
            <v>19.2</v>
          </cell>
          <cell r="AW55">
            <v>22.099999999999998</v>
          </cell>
        </row>
        <row r="56">
          <cell r="AL56">
            <v>10</v>
          </cell>
          <cell r="AW56">
            <v>10</v>
          </cell>
        </row>
        <row r="57">
          <cell r="AL57">
            <v>155</v>
          </cell>
          <cell r="AW57">
            <v>175</v>
          </cell>
        </row>
        <row r="58">
          <cell r="AL58">
            <v>28</v>
          </cell>
          <cell r="AW58">
            <v>35</v>
          </cell>
        </row>
        <row r="59">
          <cell r="AL59">
            <v>0</v>
          </cell>
          <cell r="AW59">
            <v>0</v>
          </cell>
        </row>
        <row r="60">
          <cell r="AL60">
            <v>0</v>
          </cell>
          <cell r="AW60">
            <v>0</v>
          </cell>
        </row>
        <row r="61">
          <cell r="AL61">
            <v>0</v>
          </cell>
          <cell r="AW61">
            <v>0</v>
          </cell>
        </row>
        <row r="62">
          <cell r="AL62">
            <v>33.6</v>
          </cell>
          <cell r="AW62">
            <v>52.5</v>
          </cell>
        </row>
        <row r="64">
          <cell r="AL64">
            <v>30.6</v>
          </cell>
          <cell r="AW64">
            <v>36.4</v>
          </cell>
        </row>
        <row r="65">
          <cell r="AL65">
            <v>0</v>
          </cell>
          <cell r="AW65">
            <v>0</v>
          </cell>
        </row>
        <row r="66">
          <cell r="AL66">
            <v>16.5</v>
          </cell>
          <cell r="AW66">
            <v>16.5</v>
          </cell>
        </row>
        <row r="67">
          <cell r="AL67">
            <v>66.2</v>
          </cell>
          <cell r="AW67">
            <v>75</v>
          </cell>
        </row>
        <row r="68">
          <cell r="AL68">
            <v>0</v>
          </cell>
          <cell r="AW68">
            <v>0</v>
          </cell>
        </row>
        <row r="69">
          <cell r="AL69">
            <v>21.6</v>
          </cell>
          <cell r="AW69">
            <v>21.6</v>
          </cell>
        </row>
        <row r="71">
          <cell r="AL71">
            <v>0</v>
          </cell>
          <cell r="AW71">
            <v>0</v>
          </cell>
        </row>
        <row r="72">
          <cell r="AL72">
            <v>2.1</v>
          </cell>
          <cell r="AW72">
            <v>3.5999999999999996</v>
          </cell>
        </row>
        <row r="74">
          <cell r="AL74">
            <v>6.6</v>
          </cell>
          <cell r="AW74">
            <v>6.6</v>
          </cell>
        </row>
        <row r="75">
          <cell r="AL75">
            <v>15.5</v>
          </cell>
          <cell r="AW75">
            <v>27</v>
          </cell>
        </row>
        <row r="76">
          <cell r="AL76">
            <v>0</v>
          </cell>
          <cell r="AW76">
            <v>0</v>
          </cell>
        </row>
        <row r="77">
          <cell r="AL77">
            <v>0</v>
          </cell>
          <cell r="AW77">
            <v>0</v>
          </cell>
        </row>
        <row r="78">
          <cell r="AL78">
            <v>0</v>
          </cell>
          <cell r="AW78">
            <v>0</v>
          </cell>
        </row>
        <row r="79">
          <cell r="AL79">
            <v>98.5</v>
          </cell>
          <cell r="AW79">
            <v>94</v>
          </cell>
        </row>
        <row r="80">
          <cell r="AL80">
            <v>42.2</v>
          </cell>
          <cell r="AW80">
            <v>79.2</v>
          </cell>
        </row>
        <row r="81">
          <cell r="AL81">
            <v>0</v>
          </cell>
          <cell r="AW81">
            <v>0</v>
          </cell>
        </row>
        <row r="82">
          <cell r="AL82">
            <v>0</v>
          </cell>
          <cell r="AW82">
            <v>0</v>
          </cell>
        </row>
        <row r="83">
          <cell r="AL83">
            <v>0</v>
          </cell>
          <cell r="AW83">
            <v>0</v>
          </cell>
        </row>
        <row r="84">
          <cell r="AL84">
            <v>0</v>
          </cell>
          <cell r="AW84">
            <v>0</v>
          </cell>
        </row>
        <row r="85">
          <cell r="AL85">
            <v>0</v>
          </cell>
          <cell r="AW85">
            <v>0</v>
          </cell>
        </row>
        <row r="86">
          <cell r="AL86">
            <v>0</v>
          </cell>
          <cell r="AW86">
            <v>0</v>
          </cell>
        </row>
        <row r="87">
          <cell r="AL87">
            <v>10</v>
          </cell>
          <cell r="AW87">
            <v>10</v>
          </cell>
        </row>
        <row r="88">
          <cell r="AL88">
            <v>20</v>
          </cell>
          <cell r="AW88">
            <v>20</v>
          </cell>
        </row>
        <row r="89">
          <cell r="AL89">
            <v>0</v>
          </cell>
          <cell r="AW89">
            <v>0</v>
          </cell>
        </row>
        <row r="91">
          <cell r="AL91">
            <v>0</v>
          </cell>
          <cell r="AW91">
            <v>0</v>
          </cell>
        </row>
        <row r="92">
          <cell r="AL92">
            <v>0</v>
          </cell>
          <cell r="AW92">
            <v>0</v>
          </cell>
        </row>
        <row r="93">
          <cell r="AL93">
            <v>0</v>
          </cell>
          <cell r="AW93">
            <v>0</v>
          </cell>
        </row>
        <row r="94">
          <cell r="AL94">
            <v>4</v>
          </cell>
          <cell r="AW94">
            <v>4.8</v>
          </cell>
        </row>
        <row r="95">
          <cell r="AL95">
            <v>0</v>
          </cell>
          <cell r="AW95">
            <v>0</v>
          </cell>
        </row>
        <row r="96">
          <cell r="AL96">
            <v>225</v>
          </cell>
          <cell r="AW96">
            <v>225</v>
          </cell>
        </row>
        <row r="97">
          <cell r="AL97">
            <v>1</v>
          </cell>
          <cell r="AW97">
            <v>1</v>
          </cell>
        </row>
        <row r="98">
          <cell r="AL98">
            <v>0</v>
          </cell>
          <cell r="AW98">
            <v>0</v>
          </cell>
        </row>
        <row r="99">
          <cell r="AL99">
            <v>0</v>
          </cell>
          <cell r="AW99">
            <v>0</v>
          </cell>
        </row>
      </sheetData>
      <sheetData sheetId="7">
        <row r="25">
          <cell r="AO25">
            <v>0</v>
          </cell>
          <cell r="BA25">
            <v>0</v>
          </cell>
        </row>
        <row r="26">
          <cell r="AO26">
            <v>0</v>
          </cell>
          <cell r="BA26">
            <v>0</v>
          </cell>
        </row>
        <row r="27">
          <cell r="AO27">
            <v>12</v>
          </cell>
          <cell r="BA27">
            <v>12</v>
          </cell>
        </row>
        <row r="28">
          <cell r="AO28">
            <v>0</v>
          </cell>
          <cell r="BA28">
            <v>0</v>
          </cell>
        </row>
        <row r="29">
          <cell r="AO29">
            <v>0</v>
          </cell>
          <cell r="BA29">
            <v>0</v>
          </cell>
        </row>
        <row r="30">
          <cell r="AO30">
            <v>0</v>
          </cell>
          <cell r="BA30">
            <v>0</v>
          </cell>
        </row>
        <row r="31">
          <cell r="AO31">
            <v>0</v>
          </cell>
          <cell r="BA31">
            <v>0</v>
          </cell>
        </row>
        <row r="32">
          <cell r="AO32">
            <v>0</v>
          </cell>
          <cell r="BA32">
            <v>0</v>
          </cell>
        </row>
        <row r="33">
          <cell r="AO33">
            <v>0</v>
          </cell>
          <cell r="BA33">
            <v>0</v>
          </cell>
        </row>
        <row r="34">
          <cell r="AO34">
            <v>0</v>
          </cell>
          <cell r="BA34">
            <v>0</v>
          </cell>
        </row>
        <row r="35">
          <cell r="AO35">
            <v>0</v>
          </cell>
          <cell r="BA35">
            <v>0</v>
          </cell>
        </row>
        <row r="36">
          <cell r="AO36">
            <v>0</v>
          </cell>
          <cell r="BA36">
            <v>0</v>
          </cell>
        </row>
        <row r="37">
          <cell r="AO37">
            <v>0</v>
          </cell>
          <cell r="BA37">
            <v>0</v>
          </cell>
        </row>
        <row r="38">
          <cell r="AO38">
            <v>0</v>
          </cell>
          <cell r="BA38">
            <v>0</v>
          </cell>
        </row>
        <row r="39">
          <cell r="AO39">
            <v>0</v>
          </cell>
        </row>
        <row r="40">
          <cell r="AO40">
            <v>30</v>
          </cell>
          <cell r="BA40">
            <v>40</v>
          </cell>
        </row>
        <row r="41">
          <cell r="AO41">
            <v>0</v>
          </cell>
          <cell r="BA41">
            <v>0</v>
          </cell>
        </row>
        <row r="42">
          <cell r="AO42">
            <v>421.9</v>
          </cell>
          <cell r="BA42">
            <v>421.9</v>
          </cell>
        </row>
        <row r="44">
          <cell r="AO44">
            <v>0</v>
          </cell>
          <cell r="BA44">
            <v>0</v>
          </cell>
        </row>
        <row r="45">
          <cell r="AO45">
            <v>4</v>
          </cell>
          <cell r="BA45">
            <v>4.7</v>
          </cell>
        </row>
        <row r="46">
          <cell r="AO46">
            <v>0</v>
          </cell>
          <cell r="BA46">
            <v>0</v>
          </cell>
        </row>
        <row r="47">
          <cell r="AO47">
            <v>0</v>
          </cell>
          <cell r="BA47">
            <v>0</v>
          </cell>
        </row>
        <row r="48">
          <cell r="AO48">
            <v>30</v>
          </cell>
          <cell r="BA48">
            <v>60</v>
          </cell>
        </row>
        <row r="49">
          <cell r="AO49">
            <v>0</v>
          </cell>
          <cell r="BA49">
            <v>0</v>
          </cell>
        </row>
        <row r="50">
          <cell r="AO50">
            <v>0</v>
          </cell>
          <cell r="BA50">
            <v>0</v>
          </cell>
        </row>
        <row r="51">
          <cell r="AO51">
            <v>6</v>
          </cell>
          <cell r="BA51">
            <v>7.4</v>
          </cell>
        </row>
        <row r="53">
          <cell r="AO53">
            <v>0</v>
          </cell>
          <cell r="BA53">
            <v>0</v>
          </cell>
        </row>
        <row r="55">
          <cell r="AO55">
            <v>7.5</v>
          </cell>
          <cell r="BA55">
            <v>9</v>
          </cell>
        </row>
        <row r="56">
          <cell r="AO56">
            <v>25</v>
          </cell>
          <cell r="BA56">
            <v>25</v>
          </cell>
        </row>
        <row r="57">
          <cell r="AO57">
            <v>200</v>
          </cell>
          <cell r="BA57">
            <v>250</v>
          </cell>
        </row>
        <row r="58">
          <cell r="AO58">
            <v>11.3</v>
          </cell>
          <cell r="BA58">
            <v>14.1</v>
          </cell>
        </row>
        <row r="59">
          <cell r="AO59">
            <v>0</v>
          </cell>
          <cell r="BA59">
            <v>0</v>
          </cell>
        </row>
        <row r="60">
          <cell r="AO60">
            <v>68</v>
          </cell>
          <cell r="BA60">
            <v>68</v>
          </cell>
        </row>
        <row r="61">
          <cell r="AO61">
            <v>0</v>
          </cell>
          <cell r="BA61">
            <v>0</v>
          </cell>
        </row>
        <row r="62">
          <cell r="AO62">
            <v>0</v>
          </cell>
          <cell r="BA62">
            <v>0</v>
          </cell>
        </row>
        <row r="64">
          <cell r="AO64">
            <v>85</v>
          </cell>
          <cell r="BA64">
            <v>129</v>
          </cell>
        </row>
        <row r="65">
          <cell r="AO65">
            <v>0</v>
          </cell>
          <cell r="BA65">
            <v>0</v>
          </cell>
        </row>
        <row r="66">
          <cell r="AO66">
            <v>33</v>
          </cell>
          <cell r="BA66">
            <v>33.75</v>
          </cell>
        </row>
        <row r="67">
          <cell r="AO67">
            <v>0</v>
          </cell>
          <cell r="BA67">
            <v>0</v>
          </cell>
        </row>
        <row r="68">
          <cell r="AO68">
            <v>0</v>
          </cell>
          <cell r="BA68">
            <v>0</v>
          </cell>
        </row>
        <row r="69">
          <cell r="AO69">
            <v>0</v>
          </cell>
          <cell r="BA69">
            <v>0</v>
          </cell>
        </row>
        <row r="71">
          <cell r="AO71">
            <v>0</v>
          </cell>
          <cell r="BA71">
            <v>0</v>
          </cell>
        </row>
        <row r="72">
          <cell r="AO72">
            <v>2.0499999999999998</v>
          </cell>
          <cell r="BA72">
            <v>2.7</v>
          </cell>
        </row>
        <row r="74">
          <cell r="AO74">
            <v>3.7</v>
          </cell>
          <cell r="BA74">
            <v>3.7</v>
          </cell>
        </row>
        <row r="75">
          <cell r="AO75">
            <v>0</v>
          </cell>
          <cell r="BA75">
            <v>0</v>
          </cell>
        </row>
        <row r="76">
          <cell r="AO76">
            <v>0</v>
          </cell>
          <cell r="BA76">
            <v>0</v>
          </cell>
        </row>
        <row r="77">
          <cell r="AO77">
            <v>0</v>
          </cell>
          <cell r="BA77">
            <v>0</v>
          </cell>
        </row>
        <row r="78">
          <cell r="AO78">
            <v>0</v>
          </cell>
          <cell r="BA78">
            <v>0</v>
          </cell>
        </row>
        <row r="79">
          <cell r="AO79">
            <v>74</v>
          </cell>
          <cell r="BA79">
            <v>119</v>
          </cell>
        </row>
        <row r="80">
          <cell r="AO80">
            <v>42.2</v>
          </cell>
          <cell r="BA80">
            <v>79.2</v>
          </cell>
        </row>
        <row r="81">
          <cell r="AO81">
            <v>0</v>
          </cell>
          <cell r="BA81">
            <v>0</v>
          </cell>
        </row>
        <row r="82">
          <cell r="AO82">
            <v>10.5</v>
          </cell>
          <cell r="BA82">
            <v>10.5</v>
          </cell>
        </row>
        <row r="83">
          <cell r="AO83">
            <v>0</v>
          </cell>
          <cell r="BA83">
            <v>0</v>
          </cell>
        </row>
        <row r="84">
          <cell r="AO84">
            <v>0</v>
          </cell>
          <cell r="BA84">
            <v>0</v>
          </cell>
        </row>
        <row r="85">
          <cell r="AO85">
            <v>0</v>
          </cell>
          <cell r="BA85">
            <v>0</v>
          </cell>
        </row>
        <row r="86">
          <cell r="AO86">
            <v>0</v>
          </cell>
          <cell r="BA86">
            <v>0</v>
          </cell>
        </row>
        <row r="87">
          <cell r="AO87">
            <v>6.2</v>
          </cell>
          <cell r="BA87">
            <v>6.2</v>
          </cell>
        </row>
        <row r="88">
          <cell r="AO88">
            <v>0</v>
          </cell>
          <cell r="BA88">
            <v>0</v>
          </cell>
        </row>
        <row r="89">
          <cell r="AO89">
            <v>0</v>
          </cell>
          <cell r="BA89">
            <v>0</v>
          </cell>
        </row>
        <row r="91">
          <cell r="AO91">
            <v>15</v>
          </cell>
          <cell r="BA91">
            <v>20</v>
          </cell>
        </row>
        <row r="92">
          <cell r="AO92">
            <v>0</v>
          </cell>
          <cell r="BA92">
            <v>0</v>
          </cell>
        </row>
        <row r="93">
          <cell r="AO93">
            <v>0</v>
          </cell>
          <cell r="BA93">
            <v>0</v>
          </cell>
        </row>
        <row r="94">
          <cell r="AO94">
            <v>0</v>
          </cell>
          <cell r="BA94">
            <v>0</v>
          </cell>
        </row>
        <row r="95">
          <cell r="AO95">
            <v>0</v>
          </cell>
          <cell r="BA95">
            <v>0</v>
          </cell>
        </row>
        <row r="96">
          <cell r="AO96">
            <v>0</v>
          </cell>
          <cell r="BA96">
            <v>0</v>
          </cell>
        </row>
        <row r="97">
          <cell r="AO97">
            <v>0</v>
          </cell>
          <cell r="BA97">
            <v>0</v>
          </cell>
        </row>
        <row r="98">
          <cell r="AO98">
            <v>1</v>
          </cell>
          <cell r="BA98">
            <v>1</v>
          </cell>
        </row>
        <row r="99">
          <cell r="AO99">
            <v>0</v>
          </cell>
          <cell r="BA99">
            <v>0</v>
          </cell>
        </row>
      </sheetData>
      <sheetData sheetId="8">
        <row r="25">
          <cell r="AO25">
            <v>0</v>
          </cell>
          <cell r="AZ25">
            <v>0</v>
          </cell>
        </row>
        <row r="26">
          <cell r="AO26">
            <v>0</v>
          </cell>
          <cell r="AZ26">
            <v>0</v>
          </cell>
        </row>
        <row r="27">
          <cell r="AO27">
            <v>0</v>
          </cell>
          <cell r="AZ27">
            <v>0</v>
          </cell>
        </row>
        <row r="28">
          <cell r="AO28">
            <v>0</v>
          </cell>
          <cell r="AZ28">
            <v>0</v>
          </cell>
        </row>
        <row r="29">
          <cell r="AO29">
            <v>0</v>
          </cell>
          <cell r="AZ29">
            <v>0</v>
          </cell>
        </row>
        <row r="30">
          <cell r="AO30">
            <v>0</v>
          </cell>
          <cell r="AZ30">
            <v>0</v>
          </cell>
        </row>
        <row r="31">
          <cell r="AO31">
            <v>96.2</v>
          </cell>
          <cell r="AZ31">
            <v>120</v>
          </cell>
        </row>
        <row r="32">
          <cell r="AO32">
            <v>0</v>
          </cell>
          <cell r="AZ32">
            <v>0</v>
          </cell>
        </row>
        <row r="33">
          <cell r="AO33">
            <v>1.18</v>
          </cell>
          <cell r="AZ33">
            <v>1.62</v>
          </cell>
        </row>
        <row r="34">
          <cell r="AO34">
            <v>0</v>
          </cell>
          <cell r="AZ34">
            <v>0</v>
          </cell>
        </row>
        <row r="35">
          <cell r="AO35">
            <v>0</v>
          </cell>
          <cell r="AZ35">
            <v>0</v>
          </cell>
        </row>
        <row r="36">
          <cell r="AO36">
            <v>6</v>
          </cell>
          <cell r="AZ36">
            <v>7</v>
          </cell>
        </row>
        <row r="37">
          <cell r="AO37">
            <v>0</v>
          </cell>
          <cell r="AZ37">
            <v>0</v>
          </cell>
        </row>
        <row r="38">
          <cell r="AO38">
            <v>0</v>
          </cell>
          <cell r="AZ38">
            <v>0</v>
          </cell>
        </row>
        <row r="39">
          <cell r="AO39">
            <v>0</v>
          </cell>
        </row>
        <row r="40">
          <cell r="AO40">
            <v>0</v>
          </cell>
          <cell r="AZ40">
            <v>0</v>
          </cell>
        </row>
        <row r="41">
          <cell r="AO41">
            <v>0</v>
          </cell>
          <cell r="AZ41">
            <v>0</v>
          </cell>
        </row>
        <row r="42">
          <cell r="AO42">
            <v>21.6</v>
          </cell>
          <cell r="AZ42">
            <v>24</v>
          </cell>
        </row>
        <row r="44">
          <cell r="AO44">
            <v>20</v>
          </cell>
          <cell r="AZ44">
            <v>25</v>
          </cell>
        </row>
        <row r="45">
          <cell r="AO45">
            <v>0</v>
          </cell>
          <cell r="AZ45">
            <v>0</v>
          </cell>
        </row>
        <row r="46">
          <cell r="AO46">
            <v>74</v>
          </cell>
          <cell r="AZ46">
            <v>115</v>
          </cell>
        </row>
        <row r="47">
          <cell r="AO47">
            <v>0</v>
          </cell>
          <cell r="AZ47">
            <v>0</v>
          </cell>
        </row>
        <row r="48">
          <cell r="AO48">
            <v>0</v>
          </cell>
          <cell r="AZ48">
            <v>0</v>
          </cell>
        </row>
        <row r="49">
          <cell r="AO49">
            <v>0</v>
          </cell>
          <cell r="AZ49">
            <v>0</v>
          </cell>
        </row>
        <row r="50">
          <cell r="AO50">
            <v>1</v>
          </cell>
          <cell r="AZ50">
            <v>1</v>
          </cell>
        </row>
        <row r="51">
          <cell r="AO51">
            <v>26.2</v>
          </cell>
          <cell r="AZ51">
            <v>26.6</v>
          </cell>
        </row>
        <row r="53">
          <cell r="AO53">
            <v>52.5</v>
          </cell>
          <cell r="AZ53">
            <v>63</v>
          </cell>
        </row>
        <row r="55">
          <cell r="AO55">
            <v>15.6</v>
          </cell>
          <cell r="AZ55">
            <v>15.799999999999999</v>
          </cell>
        </row>
        <row r="56">
          <cell r="AO56">
            <v>12.35</v>
          </cell>
          <cell r="AZ56">
            <v>8.75</v>
          </cell>
        </row>
        <row r="57">
          <cell r="AO57">
            <v>180</v>
          </cell>
          <cell r="AZ57">
            <v>225</v>
          </cell>
        </row>
        <row r="58">
          <cell r="AO58">
            <v>31.75</v>
          </cell>
          <cell r="AZ58">
            <v>33.75</v>
          </cell>
        </row>
        <row r="59">
          <cell r="AO59">
            <v>74.25</v>
          </cell>
          <cell r="AZ59">
            <v>74.25</v>
          </cell>
        </row>
        <row r="60">
          <cell r="AO60">
            <v>54</v>
          </cell>
          <cell r="AZ60">
            <v>59</v>
          </cell>
        </row>
        <row r="61">
          <cell r="AO61">
            <v>11.3</v>
          </cell>
          <cell r="AZ61">
            <v>11.3</v>
          </cell>
        </row>
        <row r="62">
          <cell r="AO62">
            <v>0</v>
          </cell>
          <cell r="AZ62">
            <v>0</v>
          </cell>
        </row>
        <row r="64">
          <cell r="AO64">
            <v>0</v>
          </cell>
          <cell r="AZ64">
            <v>0</v>
          </cell>
        </row>
        <row r="65">
          <cell r="AO65">
            <v>0</v>
          </cell>
          <cell r="AZ65">
            <v>0</v>
          </cell>
        </row>
        <row r="66">
          <cell r="AO66">
            <v>22.9</v>
          </cell>
          <cell r="AZ66">
            <v>23.5</v>
          </cell>
        </row>
        <row r="67">
          <cell r="AO67">
            <v>40</v>
          </cell>
          <cell r="AZ67">
            <v>45</v>
          </cell>
        </row>
        <row r="68">
          <cell r="AO68">
            <v>0</v>
          </cell>
          <cell r="AZ68">
            <v>0</v>
          </cell>
        </row>
        <row r="69">
          <cell r="AO69">
            <v>17.5</v>
          </cell>
          <cell r="AZ69">
            <v>17.5</v>
          </cell>
        </row>
        <row r="71">
          <cell r="AO71">
            <v>0</v>
          </cell>
          <cell r="AZ71">
            <v>0</v>
          </cell>
        </row>
        <row r="72">
          <cell r="AO72">
            <v>2.5</v>
          </cell>
          <cell r="AZ72">
            <v>3.7</v>
          </cell>
        </row>
        <row r="74">
          <cell r="AO74">
            <v>10</v>
          </cell>
          <cell r="AZ74">
            <v>12</v>
          </cell>
        </row>
        <row r="75">
          <cell r="AO75">
            <v>12</v>
          </cell>
          <cell r="AZ75">
            <v>12</v>
          </cell>
        </row>
        <row r="76">
          <cell r="AO76">
            <v>0</v>
          </cell>
          <cell r="AZ76">
            <v>0</v>
          </cell>
        </row>
        <row r="77">
          <cell r="AO77">
            <v>30</v>
          </cell>
          <cell r="AZ77">
            <v>45</v>
          </cell>
        </row>
        <row r="78">
          <cell r="AO78">
            <v>11.399999999999999</v>
          </cell>
          <cell r="AZ78">
            <v>11.8</v>
          </cell>
        </row>
        <row r="79">
          <cell r="AO79">
            <v>55.5</v>
          </cell>
          <cell r="AZ79">
            <v>119</v>
          </cell>
        </row>
        <row r="80">
          <cell r="AO80">
            <v>42.2</v>
          </cell>
          <cell r="AZ80">
            <v>79.2</v>
          </cell>
        </row>
        <row r="81">
          <cell r="AO81">
            <v>1.2</v>
          </cell>
          <cell r="AZ81">
            <v>2.2999999999999998</v>
          </cell>
        </row>
        <row r="82">
          <cell r="AO82">
            <v>0</v>
          </cell>
          <cell r="AZ82">
            <v>0</v>
          </cell>
        </row>
        <row r="83">
          <cell r="AO83">
            <v>0</v>
          </cell>
          <cell r="AZ83">
            <v>0</v>
          </cell>
        </row>
        <row r="84">
          <cell r="AO84">
            <v>21</v>
          </cell>
          <cell r="AZ84">
            <v>21</v>
          </cell>
        </row>
        <row r="85">
          <cell r="AO85">
            <v>0</v>
          </cell>
          <cell r="AZ85">
            <v>0</v>
          </cell>
        </row>
        <row r="86">
          <cell r="AO86">
            <v>0</v>
          </cell>
          <cell r="AZ86">
            <v>0</v>
          </cell>
        </row>
        <row r="87">
          <cell r="AO87">
            <v>6</v>
          </cell>
          <cell r="AZ87">
            <v>6</v>
          </cell>
        </row>
        <row r="88">
          <cell r="AO88">
            <v>0</v>
          </cell>
          <cell r="AZ88">
            <v>0</v>
          </cell>
        </row>
        <row r="89">
          <cell r="AO89">
            <v>0</v>
          </cell>
          <cell r="AZ89">
            <v>0</v>
          </cell>
        </row>
        <row r="91">
          <cell r="AO91">
            <v>0</v>
          </cell>
          <cell r="AZ91">
            <v>0</v>
          </cell>
        </row>
        <row r="92">
          <cell r="AO92">
            <v>0</v>
          </cell>
          <cell r="AZ92">
            <v>0</v>
          </cell>
        </row>
        <row r="93">
          <cell r="AO93">
            <v>0</v>
          </cell>
          <cell r="AZ93">
            <v>0</v>
          </cell>
        </row>
        <row r="94">
          <cell r="AO94">
            <v>8</v>
          </cell>
          <cell r="AZ94">
            <v>8</v>
          </cell>
        </row>
        <row r="95">
          <cell r="AO95">
            <v>220</v>
          </cell>
          <cell r="AZ95">
            <v>220</v>
          </cell>
        </row>
        <row r="96">
          <cell r="AO96">
            <v>0</v>
          </cell>
          <cell r="AZ96">
            <v>0</v>
          </cell>
        </row>
        <row r="97">
          <cell r="AO97">
            <v>0</v>
          </cell>
          <cell r="AZ97">
            <v>0</v>
          </cell>
        </row>
        <row r="98">
          <cell r="AO98">
            <v>0</v>
          </cell>
          <cell r="AZ98">
            <v>0</v>
          </cell>
        </row>
        <row r="99">
          <cell r="AO99">
            <v>0</v>
          </cell>
          <cell r="AZ99">
            <v>0</v>
          </cell>
        </row>
      </sheetData>
      <sheetData sheetId="9">
        <row r="25">
          <cell r="AM25">
            <v>220</v>
          </cell>
          <cell r="AW25">
            <v>220</v>
          </cell>
        </row>
        <row r="26">
          <cell r="AM26">
            <v>0</v>
          </cell>
          <cell r="AW26">
            <v>0</v>
          </cell>
        </row>
        <row r="27">
          <cell r="AM27">
            <v>0</v>
          </cell>
          <cell r="AW27">
            <v>0</v>
          </cell>
        </row>
        <row r="28">
          <cell r="AM28">
            <v>0</v>
          </cell>
          <cell r="AW28">
            <v>0</v>
          </cell>
        </row>
        <row r="29">
          <cell r="AM29">
            <v>0</v>
          </cell>
          <cell r="AW29">
            <v>0</v>
          </cell>
        </row>
        <row r="30">
          <cell r="AM30">
            <v>0</v>
          </cell>
          <cell r="AW30">
            <v>0</v>
          </cell>
        </row>
        <row r="31">
          <cell r="AM31">
            <v>0</v>
          </cell>
          <cell r="AW31">
            <v>0</v>
          </cell>
        </row>
        <row r="32">
          <cell r="AM32">
            <v>0</v>
          </cell>
          <cell r="AW32">
            <v>0</v>
          </cell>
        </row>
        <row r="33">
          <cell r="AM33">
            <v>0</v>
          </cell>
          <cell r="AW33">
            <v>0</v>
          </cell>
        </row>
        <row r="34">
          <cell r="AM34">
            <v>0</v>
          </cell>
          <cell r="AW34">
            <v>0</v>
          </cell>
        </row>
        <row r="35">
          <cell r="AM35">
            <v>0</v>
          </cell>
          <cell r="AW35">
            <v>0</v>
          </cell>
        </row>
        <row r="36">
          <cell r="AM36">
            <v>36</v>
          </cell>
          <cell r="AW36">
            <v>50</v>
          </cell>
        </row>
        <row r="37">
          <cell r="AM37">
            <v>0</v>
          </cell>
          <cell r="AW37">
            <v>0</v>
          </cell>
        </row>
        <row r="38">
          <cell r="AM38">
            <v>0</v>
          </cell>
          <cell r="AW38">
            <v>0</v>
          </cell>
        </row>
        <row r="39">
          <cell r="AM39">
            <v>0</v>
          </cell>
        </row>
        <row r="40">
          <cell r="AM40">
            <v>0</v>
          </cell>
          <cell r="AW40">
            <v>0</v>
          </cell>
        </row>
        <row r="41">
          <cell r="AM41">
            <v>0</v>
          </cell>
          <cell r="AW41">
            <v>0</v>
          </cell>
        </row>
        <row r="42">
          <cell r="AM42">
            <v>32</v>
          </cell>
          <cell r="AW42">
            <v>35</v>
          </cell>
        </row>
        <row r="44">
          <cell r="AM44">
            <v>50.4</v>
          </cell>
          <cell r="AW44">
            <v>63</v>
          </cell>
        </row>
        <row r="45">
          <cell r="AM45">
            <v>0</v>
          </cell>
          <cell r="AW45">
            <v>0</v>
          </cell>
        </row>
        <row r="46">
          <cell r="AM46">
            <v>0</v>
          </cell>
          <cell r="AW46">
            <v>0</v>
          </cell>
        </row>
        <row r="47">
          <cell r="AM47">
            <v>0</v>
          </cell>
          <cell r="AW47">
            <v>0</v>
          </cell>
        </row>
        <row r="48">
          <cell r="AM48">
            <v>0</v>
          </cell>
          <cell r="AW48">
            <v>0</v>
          </cell>
        </row>
        <row r="49">
          <cell r="AM49">
            <v>25</v>
          </cell>
          <cell r="AW49">
            <v>25</v>
          </cell>
        </row>
        <row r="50">
          <cell r="AM50">
            <v>1</v>
          </cell>
          <cell r="AW50">
            <v>1</v>
          </cell>
        </row>
        <row r="51">
          <cell r="AM51">
            <v>37.9</v>
          </cell>
          <cell r="AW51">
            <v>46.3</v>
          </cell>
        </row>
        <row r="53">
          <cell r="AM53">
            <v>0</v>
          </cell>
          <cell r="AW53">
            <v>0</v>
          </cell>
        </row>
        <row r="55">
          <cell r="AM55">
            <v>14</v>
          </cell>
          <cell r="AW55">
            <v>16</v>
          </cell>
        </row>
        <row r="56">
          <cell r="AM56">
            <v>35</v>
          </cell>
          <cell r="AW56">
            <v>42</v>
          </cell>
        </row>
        <row r="57">
          <cell r="AM57">
            <v>107.1</v>
          </cell>
          <cell r="AW57">
            <v>125</v>
          </cell>
        </row>
        <row r="58">
          <cell r="AM58">
            <v>10.4</v>
          </cell>
          <cell r="AW58">
            <v>13</v>
          </cell>
        </row>
        <row r="59">
          <cell r="AM59">
            <v>6</v>
          </cell>
          <cell r="AW59">
            <v>6.6</v>
          </cell>
        </row>
        <row r="60">
          <cell r="AM60">
            <v>66.2</v>
          </cell>
          <cell r="AW60">
            <v>69</v>
          </cell>
        </row>
        <row r="61">
          <cell r="AM61">
            <v>0</v>
          </cell>
          <cell r="AW61">
            <v>0</v>
          </cell>
        </row>
        <row r="62">
          <cell r="AM62">
            <v>85</v>
          </cell>
          <cell r="AW62">
            <v>118.8</v>
          </cell>
        </row>
        <row r="64">
          <cell r="AM64">
            <v>0</v>
          </cell>
          <cell r="AW64">
            <v>0</v>
          </cell>
        </row>
        <row r="65">
          <cell r="AM65">
            <v>0</v>
          </cell>
          <cell r="AW65">
            <v>0</v>
          </cell>
        </row>
        <row r="66">
          <cell r="AM66">
            <v>10</v>
          </cell>
          <cell r="AW66">
            <v>10</v>
          </cell>
        </row>
        <row r="67">
          <cell r="AM67">
            <v>0</v>
          </cell>
          <cell r="AW67">
            <v>0</v>
          </cell>
        </row>
        <row r="68">
          <cell r="AM68">
            <v>0</v>
          </cell>
          <cell r="AW68">
            <v>0</v>
          </cell>
        </row>
        <row r="69">
          <cell r="AM69">
            <v>10</v>
          </cell>
          <cell r="AW69">
            <v>10</v>
          </cell>
        </row>
        <row r="71">
          <cell r="AM71">
            <v>0</v>
          </cell>
          <cell r="AW71">
            <v>0</v>
          </cell>
        </row>
        <row r="72">
          <cell r="AM72">
            <v>2.0499999999999998</v>
          </cell>
          <cell r="AW72">
            <v>3.75</v>
          </cell>
        </row>
        <row r="74">
          <cell r="AM74">
            <v>0</v>
          </cell>
          <cell r="AW74">
            <v>0</v>
          </cell>
        </row>
        <row r="75">
          <cell r="AM75">
            <v>5.5</v>
          </cell>
          <cell r="AW75">
            <v>16</v>
          </cell>
        </row>
        <row r="76">
          <cell r="AM76">
            <v>0</v>
          </cell>
          <cell r="AW76">
            <v>0</v>
          </cell>
        </row>
        <row r="77">
          <cell r="AM77">
            <v>48.5</v>
          </cell>
          <cell r="AW77">
            <v>63.5</v>
          </cell>
        </row>
        <row r="78">
          <cell r="AM78">
            <v>0</v>
          </cell>
          <cell r="AW78">
            <v>0</v>
          </cell>
        </row>
        <row r="79">
          <cell r="AM79">
            <v>55.5</v>
          </cell>
          <cell r="AW79">
            <v>109</v>
          </cell>
        </row>
        <row r="80">
          <cell r="AM80">
            <v>42.2</v>
          </cell>
          <cell r="AW80">
            <v>79.2</v>
          </cell>
        </row>
        <row r="81">
          <cell r="AM81">
            <v>1.2</v>
          </cell>
          <cell r="AW81">
            <v>2.5</v>
          </cell>
        </row>
        <row r="82">
          <cell r="AM82">
            <v>0</v>
          </cell>
          <cell r="AW82">
            <v>0</v>
          </cell>
        </row>
        <row r="83">
          <cell r="AM83">
            <v>0</v>
          </cell>
          <cell r="AW83">
            <v>0</v>
          </cell>
        </row>
        <row r="84">
          <cell r="AM84">
            <v>0</v>
          </cell>
          <cell r="AW84">
            <v>0</v>
          </cell>
        </row>
        <row r="85">
          <cell r="AM85">
            <v>0</v>
          </cell>
          <cell r="AW85">
            <v>0</v>
          </cell>
        </row>
        <row r="86">
          <cell r="AM86">
            <v>0</v>
          </cell>
          <cell r="AW86">
            <v>0</v>
          </cell>
        </row>
        <row r="87">
          <cell r="AM87">
            <v>152</v>
          </cell>
          <cell r="AW87">
            <v>155</v>
          </cell>
        </row>
        <row r="88">
          <cell r="AM88">
            <v>0</v>
          </cell>
          <cell r="AW88">
            <v>0</v>
          </cell>
        </row>
        <row r="89">
          <cell r="AM89">
            <v>0</v>
          </cell>
          <cell r="AW89">
            <v>0</v>
          </cell>
        </row>
        <row r="91">
          <cell r="AM91">
            <v>0</v>
          </cell>
          <cell r="AW91">
            <v>0</v>
          </cell>
        </row>
        <row r="92">
          <cell r="AM92">
            <v>0</v>
          </cell>
        </row>
        <row r="93">
          <cell r="AM93">
            <v>0</v>
          </cell>
          <cell r="AW93">
            <v>0</v>
          </cell>
        </row>
        <row r="94">
          <cell r="AM94">
            <v>0</v>
          </cell>
          <cell r="AW94">
            <v>0</v>
          </cell>
        </row>
        <row r="95">
          <cell r="AM95">
            <v>0</v>
          </cell>
          <cell r="AW95">
            <v>0</v>
          </cell>
        </row>
        <row r="96">
          <cell r="AM96">
            <v>0</v>
          </cell>
          <cell r="AW96">
            <v>0</v>
          </cell>
        </row>
        <row r="97">
          <cell r="AM97">
            <v>0</v>
          </cell>
          <cell r="AW97">
            <v>0</v>
          </cell>
        </row>
        <row r="98">
          <cell r="AM98">
            <v>0</v>
          </cell>
          <cell r="AW98">
            <v>0</v>
          </cell>
        </row>
        <row r="99">
          <cell r="AM99">
            <v>0</v>
          </cell>
          <cell r="AW99">
            <v>0</v>
          </cell>
        </row>
      </sheetData>
      <sheetData sheetId="10">
        <row r="25">
          <cell r="AL25">
            <v>0</v>
          </cell>
          <cell r="AV25">
            <v>0</v>
          </cell>
        </row>
        <row r="26">
          <cell r="AL26">
            <v>0</v>
          </cell>
          <cell r="AV26">
            <v>0</v>
          </cell>
        </row>
        <row r="27">
          <cell r="AL27">
            <v>0</v>
          </cell>
          <cell r="AV27">
            <v>0</v>
          </cell>
        </row>
        <row r="28">
          <cell r="AL28">
            <v>0</v>
          </cell>
          <cell r="AV28">
            <v>0</v>
          </cell>
        </row>
        <row r="29">
          <cell r="AL29">
            <v>0</v>
          </cell>
          <cell r="AV29">
            <v>0</v>
          </cell>
        </row>
        <row r="30">
          <cell r="AL30">
            <v>0</v>
          </cell>
          <cell r="AV30">
            <v>0</v>
          </cell>
        </row>
        <row r="31">
          <cell r="AL31">
            <v>0</v>
          </cell>
          <cell r="AV31">
            <v>0</v>
          </cell>
        </row>
        <row r="32">
          <cell r="AL32">
            <v>0</v>
          </cell>
          <cell r="AV32">
            <v>0</v>
          </cell>
        </row>
        <row r="33">
          <cell r="AL33">
            <v>1.18</v>
          </cell>
          <cell r="AV33">
            <v>1.62</v>
          </cell>
        </row>
        <row r="34">
          <cell r="AL34">
            <v>0</v>
          </cell>
          <cell r="AV34">
            <v>0</v>
          </cell>
        </row>
        <row r="35">
          <cell r="AL35">
            <v>0</v>
          </cell>
          <cell r="AV35">
            <v>0</v>
          </cell>
        </row>
        <row r="36">
          <cell r="AL36">
            <v>0</v>
          </cell>
          <cell r="AV36">
            <v>0</v>
          </cell>
        </row>
        <row r="37">
          <cell r="AL37">
            <v>0</v>
          </cell>
          <cell r="AV37">
            <v>0</v>
          </cell>
        </row>
        <row r="38">
          <cell r="AL38">
            <v>0</v>
          </cell>
          <cell r="AV38">
            <v>0</v>
          </cell>
        </row>
        <row r="39">
          <cell r="AL39">
            <v>0</v>
          </cell>
        </row>
        <row r="40">
          <cell r="AL40">
            <v>0</v>
          </cell>
          <cell r="AV40">
            <v>0</v>
          </cell>
        </row>
        <row r="41">
          <cell r="AL41">
            <v>4.75</v>
          </cell>
          <cell r="AV41">
            <v>4.75</v>
          </cell>
        </row>
        <row r="42">
          <cell r="AL42">
            <v>0</v>
          </cell>
          <cell r="AV42">
            <v>0</v>
          </cell>
        </row>
        <row r="44">
          <cell r="AL44">
            <v>339</v>
          </cell>
          <cell r="AV44">
            <v>380</v>
          </cell>
        </row>
        <row r="45">
          <cell r="AL45">
            <v>0</v>
          </cell>
          <cell r="AV45">
            <v>0</v>
          </cell>
        </row>
        <row r="46">
          <cell r="AL46">
            <v>0</v>
          </cell>
          <cell r="AV46">
            <v>0</v>
          </cell>
        </row>
        <row r="47">
          <cell r="AL47">
            <v>0</v>
          </cell>
          <cell r="AV47">
            <v>0</v>
          </cell>
        </row>
        <row r="48">
          <cell r="AL48">
            <v>30</v>
          </cell>
          <cell r="AV48">
            <v>60</v>
          </cell>
        </row>
        <row r="49">
          <cell r="AL49">
            <v>0</v>
          </cell>
          <cell r="AV49">
            <v>0</v>
          </cell>
        </row>
        <row r="50">
          <cell r="AL50">
            <v>2</v>
          </cell>
          <cell r="AV50">
            <v>2.1</v>
          </cell>
        </row>
        <row r="51">
          <cell r="AL51">
            <v>18</v>
          </cell>
          <cell r="AV51">
            <v>24.200000000000003</v>
          </cell>
        </row>
        <row r="53">
          <cell r="AL53">
            <v>0</v>
          </cell>
          <cell r="AV53">
            <v>0</v>
          </cell>
        </row>
        <row r="55">
          <cell r="AL55">
            <v>7</v>
          </cell>
          <cell r="AV55">
            <v>8.1999999999999993</v>
          </cell>
        </row>
        <row r="56">
          <cell r="AL56">
            <v>5</v>
          </cell>
          <cell r="AV56">
            <v>5</v>
          </cell>
        </row>
        <row r="57">
          <cell r="AL57">
            <v>113.7</v>
          </cell>
          <cell r="AV57">
            <v>133.69999999999999</v>
          </cell>
        </row>
        <row r="58">
          <cell r="AL58">
            <v>31.3</v>
          </cell>
          <cell r="AV58">
            <v>42.1</v>
          </cell>
        </row>
        <row r="59">
          <cell r="AL59">
            <v>37</v>
          </cell>
          <cell r="AV59">
            <v>37</v>
          </cell>
        </row>
        <row r="60">
          <cell r="AL60">
            <v>35</v>
          </cell>
          <cell r="AV60">
            <v>40</v>
          </cell>
        </row>
        <row r="61">
          <cell r="AL61">
            <v>0</v>
          </cell>
          <cell r="AV61">
            <v>0</v>
          </cell>
        </row>
        <row r="62">
          <cell r="AL62">
            <v>0</v>
          </cell>
          <cell r="AV62">
            <v>0</v>
          </cell>
        </row>
        <row r="64">
          <cell r="AL64">
            <v>0</v>
          </cell>
          <cell r="AV64">
            <v>0</v>
          </cell>
        </row>
        <row r="65">
          <cell r="AL65">
            <v>0</v>
          </cell>
          <cell r="AV65">
            <v>0</v>
          </cell>
        </row>
        <row r="66">
          <cell r="AL66">
            <v>27</v>
          </cell>
          <cell r="AV66">
            <v>28</v>
          </cell>
        </row>
        <row r="67">
          <cell r="AL67">
            <v>0</v>
          </cell>
          <cell r="AV67">
            <v>0</v>
          </cell>
        </row>
        <row r="68">
          <cell r="AL68">
            <v>0</v>
          </cell>
          <cell r="AV68">
            <v>0</v>
          </cell>
        </row>
        <row r="69">
          <cell r="AL69">
            <v>4</v>
          </cell>
          <cell r="AV69">
            <v>5</v>
          </cell>
        </row>
        <row r="71">
          <cell r="AL71">
            <v>1</v>
          </cell>
          <cell r="AV71">
            <v>1</v>
          </cell>
        </row>
        <row r="72">
          <cell r="AL72">
            <v>2.1</v>
          </cell>
          <cell r="AV72">
            <v>3</v>
          </cell>
        </row>
        <row r="74">
          <cell r="AL74">
            <v>4</v>
          </cell>
          <cell r="AV74">
            <v>5</v>
          </cell>
        </row>
        <row r="75">
          <cell r="AL75">
            <v>0</v>
          </cell>
          <cell r="AV75">
            <v>0</v>
          </cell>
        </row>
        <row r="76">
          <cell r="AL76">
            <v>66</v>
          </cell>
          <cell r="AV76">
            <v>82.5</v>
          </cell>
        </row>
        <row r="77">
          <cell r="AL77">
            <v>0</v>
          </cell>
          <cell r="AV77">
            <v>0</v>
          </cell>
        </row>
        <row r="78">
          <cell r="AL78">
            <v>9</v>
          </cell>
          <cell r="AV78">
            <v>12.3</v>
          </cell>
        </row>
        <row r="79">
          <cell r="AL79">
            <v>74</v>
          </cell>
          <cell r="AV79">
            <v>119</v>
          </cell>
        </row>
        <row r="80">
          <cell r="AL80">
            <v>42.2</v>
          </cell>
          <cell r="AV80">
            <v>79.2</v>
          </cell>
        </row>
        <row r="81">
          <cell r="AL81">
            <v>0</v>
          </cell>
          <cell r="AV81">
            <v>0</v>
          </cell>
        </row>
        <row r="82">
          <cell r="AL82">
            <v>0</v>
          </cell>
          <cell r="AV82">
            <v>0</v>
          </cell>
        </row>
        <row r="83">
          <cell r="AL83">
            <v>10.5</v>
          </cell>
          <cell r="AV83">
            <v>10.5</v>
          </cell>
        </row>
        <row r="84">
          <cell r="AL84">
            <v>0</v>
          </cell>
          <cell r="AV84">
            <v>0</v>
          </cell>
        </row>
        <row r="85">
          <cell r="AL85">
            <v>74</v>
          </cell>
          <cell r="AV85">
            <v>74</v>
          </cell>
        </row>
        <row r="86">
          <cell r="AL86">
            <v>0</v>
          </cell>
          <cell r="AV86">
            <v>0</v>
          </cell>
        </row>
        <row r="87">
          <cell r="AL87">
            <v>4.8</v>
          </cell>
          <cell r="AV87">
            <v>4.8</v>
          </cell>
        </row>
        <row r="88">
          <cell r="AL88">
            <v>0</v>
          </cell>
          <cell r="AV88">
            <v>0</v>
          </cell>
        </row>
        <row r="89">
          <cell r="AL89">
            <v>0</v>
          </cell>
          <cell r="AV89">
            <v>0</v>
          </cell>
        </row>
        <row r="91">
          <cell r="AL91">
            <v>64</v>
          </cell>
          <cell r="AV91">
            <v>95</v>
          </cell>
        </row>
        <row r="92">
          <cell r="AL92">
            <v>10.5</v>
          </cell>
          <cell r="AV92">
            <v>10.5</v>
          </cell>
        </row>
        <row r="93">
          <cell r="AL93">
            <v>0</v>
          </cell>
          <cell r="AV93">
            <v>0</v>
          </cell>
        </row>
        <row r="94">
          <cell r="AL94">
            <v>0</v>
          </cell>
          <cell r="AV94">
            <v>0</v>
          </cell>
        </row>
        <row r="95">
          <cell r="AL95">
            <v>0</v>
          </cell>
          <cell r="AV95">
            <v>0</v>
          </cell>
        </row>
        <row r="96">
          <cell r="AL96">
            <v>0</v>
          </cell>
          <cell r="AV96">
            <v>0</v>
          </cell>
        </row>
        <row r="97">
          <cell r="AL97">
            <v>0</v>
          </cell>
          <cell r="AV97">
            <v>0</v>
          </cell>
        </row>
        <row r="98">
          <cell r="AL98">
            <v>0</v>
          </cell>
          <cell r="AV98">
            <v>0</v>
          </cell>
        </row>
        <row r="99">
          <cell r="AL99">
            <v>30</v>
          </cell>
          <cell r="AV99">
            <v>70</v>
          </cell>
        </row>
      </sheetData>
      <sheetData sheetId="11">
        <row r="25">
          <cell r="AL25">
            <v>0</v>
          </cell>
          <cell r="AV25">
            <v>0</v>
          </cell>
        </row>
        <row r="26">
          <cell r="AL26">
            <v>0</v>
          </cell>
          <cell r="AV26">
            <v>0</v>
          </cell>
        </row>
        <row r="27">
          <cell r="AL27">
            <v>0</v>
          </cell>
          <cell r="AV27">
            <v>0</v>
          </cell>
        </row>
        <row r="28">
          <cell r="AL28">
            <v>0</v>
          </cell>
          <cell r="AV28">
            <v>0</v>
          </cell>
        </row>
        <row r="29">
          <cell r="AL29">
            <v>0</v>
          </cell>
          <cell r="AV29">
            <v>0</v>
          </cell>
        </row>
        <row r="30">
          <cell r="AL30">
            <v>0</v>
          </cell>
          <cell r="AV30">
            <v>0</v>
          </cell>
        </row>
        <row r="31">
          <cell r="AL31">
            <v>93</v>
          </cell>
          <cell r="AV31">
            <v>100.7</v>
          </cell>
        </row>
        <row r="32">
          <cell r="AL32">
            <v>0</v>
          </cell>
        </row>
        <row r="33">
          <cell r="AL33">
            <v>0</v>
          </cell>
          <cell r="AV33">
            <v>0</v>
          </cell>
        </row>
        <row r="34">
          <cell r="AL34">
            <v>0</v>
          </cell>
          <cell r="AV34">
            <v>0</v>
          </cell>
        </row>
        <row r="35">
          <cell r="AL35">
            <v>0</v>
          </cell>
          <cell r="AV35">
            <v>0</v>
          </cell>
        </row>
        <row r="36">
          <cell r="AL36">
            <v>30</v>
          </cell>
          <cell r="AV36">
            <v>40</v>
          </cell>
        </row>
        <row r="37">
          <cell r="AL37">
            <v>0</v>
          </cell>
          <cell r="AV37">
            <v>0</v>
          </cell>
        </row>
        <row r="38">
          <cell r="AL38">
            <v>0</v>
          </cell>
          <cell r="AV38">
            <v>0</v>
          </cell>
        </row>
        <row r="39">
          <cell r="AL39">
            <v>0</v>
          </cell>
        </row>
        <row r="40">
          <cell r="AL40">
            <v>35</v>
          </cell>
          <cell r="AV40">
            <v>35</v>
          </cell>
        </row>
        <row r="41">
          <cell r="AL41">
            <v>0</v>
          </cell>
          <cell r="AV41">
            <v>0</v>
          </cell>
        </row>
        <row r="42">
          <cell r="AL42">
            <v>120</v>
          </cell>
          <cell r="AV42">
            <v>120</v>
          </cell>
        </row>
        <row r="44">
          <cell r="AL44">
            <v>0</v>
          </cell>
          <cell r="AV44">
            <v>0</v>
          </cell>
        </row>
        <row r="45">
          <cell r="AL45">
            <v>0</v>
          </cell>
          <cell r="AV45">
            <v>0</v>
          </cell>
        </row>
        <row r="46">
          <cell r="AL46">
            <v>0</v>
          </cell>
          <cell r="AV46">
            <v>0</v>
          </cell>
        </row>
        <row r="47">
          <cell r="AL47">
            <v>0</v>
          </cell>
          <cell r="AV47">
            <v>0</v>
          </cell>
        </row>
        <row r="48">
          <cell r="AL48">
            <v>0</v>
          </cell>
          <cell r="AV48">
            <v>0</v>
          </cell>
        </row>
        <row r="49">
          <cell r="AL49">
            <v>0</v>
          </cell>
          <cell r="AV49">
            <v>0</v>
          </cell>
        </row>
        <row r="50">
          <cell r="AL50">
            <v>2</v>
          </cell>
          <cell r="AV50">
            <v>2.1</v>
          </cell>
        </row>
        <row r="51">
          <cell r="AL51">
            <v>55</v>
          </cell>
          <cell r="AV51">
            <v>65</v>
          </cell>
        </row>
        <row r="53">
          <cell r="AL53">
            <v>0</v>
          </cell>
          <cell r="AV53">
            <v>0</v>
          </cell>
        </row>
        <row r="55">
          <cell r="AL55">
            <v>5</v>
          </cell>
          <cell r="AV55">
            <v>5.5</v>
          </cell>
        </row>
        <row r="56">
          <cell r="AL56">
            <v>30</v>
          </cell>
          <cell r="AV56">
            <v>33</v>
          </cell>
        </row>
        <row r="57">
          <cell r="AL57">
            <v>255</v>
          </cell>
          <cell r="AV57">
            <v>282</v>
          </cell>
        </row>
        <row r="58">
          <cell r="AL58">
            <v>15</v>
          </cell>
          <cell r="AV58">
            <v>15</v>
          </cell>
        </row>
        <row r="59">
          <cell r="AL59">
            <v>10</v>
          </cell>
          <cell r="AV59">
            <v>10.5</v>
          </cell>
        </row>
        <row r="60">
          <cell r="AL60">
            <v>80</v>
          </cell>
          <cell r="AV60">
            <v>90</v>
          </cell>
        </row>
        <row r="61">
          <cell r="AL61">
            <v>0</v>
          </cell>
          <cell r="AV61">
            <v>0</v>
          </cell>
        </row>
        <row r="62">
          <cell r="AL62">
            <v>0</v>
          </cell>
          <cell r="AV62">
            <v>0</v>
          </cell>
        </row>
        <row r="64">
          <cell r="AL64">
            <v>0</v>
          </cell>
          <cell r="AV64">
            <v>0</v>
          </cell>
        </row>
        <row r="65">
          <cell r="AL65">
            <v>0</v>
          </cell>
          <cell r="AV65">
            <v>0</v>
          </cell>
        </row>
        <row r="66">
          <cell r="AL66">
            <v>24</v>
          </cell>
          <cell r="AV66">
            <v>25</v>
          </cell>
        </row>
        <row r="67">
          <cell r="AL67">
            <v>0</v>
          </cell>
          <cell r="AV67">
            <v>0</v>
          </cell>
        </row>
        <row r="68">
          <cell r="AL68">
            <v>0</v>
          </cell>
          <cell r="AV68">
            <v>0</v>
          </cell>
        </row>
        <row r="69">
          <cell r="AL69">
            <v>0</v>
          </cell>
          <cell r="AV69">
            <v>0</v>
          </cell>
        </row>
        <row r="71">
          <cell r="AL71">
            <v>1</v>
          </cell>
          <cell r="AV71">
            <v>1</v>
          </cell>
        </row>
        <row r="72">
          <cell r="AL72">
            <v>2.2999999999999998</v>
          </cell>
          <cell r="AV72">
            <v>2.9000000000000004</v>
          </cell>
        </row>
        <row r="74">
          <cell r="AL74">
            <v>0</v>
          </cell>
          <cell r="AV74">
            <v>0</v>
          </cell>
        </row>
        <row r="75">
          <cell r="AL75">
            <v>11</v>
          </cell>
          <cell r="AV75">
            <v>21</v>
          </cell>
        </row>
        <row r="76">
          <cell r="AL76">
            <v>0</v>
          </cell>
          <cell r="AV76">
            <v>0</v>
          </cell>
        </row>
        <row r="77">
          <cell r="AL77">
            <v>43.5</v>
          </cell>
          <cell r="AV77">
            <v>43.5</v>
          </cell>
        </row>
        <row r="78">
          <cell r="AL78">
            <v>1.5</v>
          </cell>
          <cell r="AV78">
            <v>1.6</v>
          </cell>
        </row>
        <row r="79">
          <cell r="AL79">
            <v>25.3</v>
          </cell>
          <cell r="AV79">
            <v>70</v>
          </cell>
        </row>
        <row r="80">
          <cell r="AL80">
            <v>42.2</v>
          </cell>
          <cell r="AV80">
            <v>79.2</v>
          </cell>
        </row>
        <row r="81">
          <cell r="AL81">
            <v>1.2</v>
          </cell>
          <cell r="AV81">
            <v>2.2999999999999998</v>
          </cell>
        </row>
        <row r="82">
          <cell r="AL82">
            <v>21</v>
          </cell>
          <cell r="AV82">
            <v>21</v>
          </cell>
        </row>
        <row r="83">
          <cell r="AL83">
            <v>0</v>
          </cell>
          <cell r="AV83">
            <v>0</v>
          </cell>
        </row>
        <row r="84">
          <cell r="AL84">
            <v>0</v>
          </cell>
          <cell r="AV84">
            <v>0</v>
          </cell>
        </row>
        <row r="85">
          <cell r="AL85">
            <v>0</v>
          </cell>
          <cell r="AV85">
            <v>0</v>
          </cell>
        </row>
        <row r="86">
          <cell r="AL86">
            <v>0</v>
          </cell>
          <cell r="AV86">
            <v>0</v>
          </cell>
        </row>
        <row r="87">
          <cell r="AL87">
            <v>0</v>
          </cell>
          <cell r="AV87">
            <v>0</v>
          </cell>
        </row>
        <row r="88">
          <cell r="AL88">
            <v>0</v>
          </cell>
          <cell r="AV88">
            <v>0</v>
          </cell>
        </row>
        <row r="89">
          <cell r="AL89">
            <v>0</v>
          </cell>
          <cell r="AV89">
            <v>0</v>
          </cell>
        </row>
        <row r="91">
          <cell r="AL91">
            <v>0</v>
          </cell>
          <cell r="AV91">
            <v>0</v>
          </cell>
        </row>
        <row r="92">
          <cell r="AL92">
            <v>0</v>
          </cell>
          <cell r="AV92">
            <v>0</v>
          </cell>
        </row>
        <row r="93">
          <cell r="AL93">
            <v>0</v>
          </cell>
          <cell r="AV93">
            <v>0</v>
          </cell>
        </row>
        <row r="94">
          <cell r="AL94">
            <v>8</v>
          </cell>
          <cell r="AV94">
            <v>8</v>
          </cell>
        </row>
        <row r="95">
          <cell r="AL95">
            <v>0</v>
          </cell>
          <cell r="AV95">
            <v>0</v>
          </cell>
        </row>
        <row r="96">
          <cell r="AL96">
            <v>0</v>
          </cell>
          <cell r="AV96">
            <v>0</v>
          </cell>
        </row>
        <row r="97">
          <cell r="AL97">
            <v>0</v>
          </cell>
          <cell r="AV97">
            <v>0</v>
          </cell>
        </row>
        <row r="98">
          <cell r="AL98">
            <v>0</v>
          </cell>
          <cell r="AV98">
            <v>0</v>
          </cell>
        </row>
        <row r="99">
          <cell r="AL99">
            <v>0</v>
          </cell>
          <cell r="AV99">
            <v>0</v>
          </cell>
        </row>
      </sheetData>
      <sheetData sheetId="12">
        <row r="25">
          <cell r="AK25">
            <v>0</v>
          </cell>
          <cell r="AU25">
            <v>0</v>
          </cell>
        </row>
        <row r="26">
          <cell r="AK26">
            <v>0</v>
          </cell>
          <cell r="AU26">
            <v>0</v>
          </cell>
        </row>
        <row r="27">
          <cell r="AK27">
            <v>0</v>
          </cell>
          <cell r="AU27">
            <v>0</v>
          </cell>
        </row>
        <row r="28">
          <cell r="AK28">
            <v>0</v>
          </cell>
          <cell r="AU28">
            <v>0</v>
          </cell>
        </row>
        <row r="29">
          <cell r="AK29">
            <v>0</v>
          </cell>
          <cell r="AU29">
            <v>0</v>
          </cell>
        </row>
        <row r="30">
          <cell r="AK30">
            <v>6</v>
          </cell>
          <cell r="AU30">
            <v>10</v>
          </cell>
        </row>
        <row r="31">
          <cell r="AK31">
            <v>0</v>
          </cell>
          <cell r="AU31">
            <v>0</v>
          </cell>
        </row>
        <row r="32">
          <cell r="AK32">
            <v>0</v>
          </cell>
          <cell r="AU32">
            <v>0</v>
          </cell>
        </row>
        <row r="33">
          <cell r="AK33">
            <v>0</v>
          </cell>
          <cell r="AU33">
            <v>0</v>
          </cell>
        </row>
        <row r="34">
          <cell r="AK34">
            <v>0</v>
          </cell>
          <cell r="AU34">
            <v>0</v>
          </cell>
        </row>
        <row r="35">
          <cell r="AK35">
            <v>0</v>
          </cell>
          <cell r="AU35">
            <v>0</v>
          </cell>
        </row>
        <row r="36">
          <cell r="AK36">
            <v>0</v>
          </cell>
          <cell r="AU36">
            <v>0</v>
          </cell>
        </row>
        <row r="37">
          <cell r="AK37">
            <v>0</v>
          </cell>
          <cell r="AU37">
            <v>0</v>
          </cell>
        </row>
        <row r="38">
          <cell r="AK38">
            <v>0</v>
          </cell>
          <cell r="AU38">
            <v>0</v>
          </cell>
        </row>
        <row r="39">
          <cell r="AK39">
            <v>0</v>
          </cell>
        </row>
        <row r="40">
          <cell r="AK40">
            <v>0</v>
          </cell>
          <cell r="AU40">
            <v>0</v>
          </cell>
        </row>
        <row r="41">
          <cell r="AK41">
            <v>0</v>
          </cell>
          <cell r="AU41">
            <v>0</v>
          </cell>
        </row>
        <row r="42">
          <cell r="AK42">
            <v>293.60000000000002</v>
          </cell>
          <cell r="AU42">
            <v>295</v>
          </cell>
        </row>
        <row r="44">
          <cell r="AK44">
            <v>66</v>
          </cell>
          <cell r="AU44">
            <v>110</v>
          </cell>
        </row>
        <row r="45">
          <cell r="AK45">
            <v>0</v>
          </cell>
          <cell r="AU45">
            <v>0</v>
          </cell>
        </row>
        <row r="46">
          <cell r="AK46">
            <v>0</v>
          </cell>
          <cell r="AU46">
            <v>0</v>
          </cell>
        </row>
        <row r="47">
          <cell r="AK47">
            <v>30</v>
          </cell>
          <cell r="AU47">
            <v>50</v>
          </cell>
        </row>
        <row r="48">
          <cell r="AK48">
            <v>0</v>
          </cell>
          <cell r="AU48">
            <v>0</v>
          </cell>
        </row>
        <row r="49">
          <cell r="AK49">
            <v>0</v>
          </cell>
          <cell r="AU49">
            <v>0</v>
          </cell>
        </row>
        <row r="50">
          <cell r="AK50">
            <v>1</v>
          </cell>
          <cell r="AU50">
            <v>1</v>
          </cell>
        </row>
        <row r="51">
          <cell r="AK51">
            <v>25</v>
          </cell>
          <cell r="AU51">
            <v>32</v>
          </cell>
        </row>
        <row r="53">
          <cell r="AK53">
            <v>0</v>
          </cell>
          <cell r="AU53">
            <v>0</v>
          </cell>
        </row>
        <row r="55">
          <cell r="AK55">
            <v>11</v>
          </cell>
          <cell r="AU55">
            <v>12.2</v>
          </cell>
        </row>
        <row r="56">
          <cell r="AK56">
            <v>30</v>
          </cell>
          <cell r="AU56">
            <v>35</v>
          </cell>
        </row>
        <row r="57">
          <cell r="AK57">
            <v>66</v>
          </cell>
          <cell r="AU57">
            <v>80</v>
          </cell>
        </row>
        <row r="58">
          <cell r="AK58">
            <v>35.799999999999997</v>
          </cell>
          <cell r="AU58">
            <v>48</v>
          </cell>
        </row>
        <row r="59">
          <cell r="AK59">
            <v>0</v>
          </cell>
          <cell r="AU59">
            <v>0</v>
          </cell>
        </row>
        <row r="60">
          <cell r="AK60">
            <v>65.099999999999994</v>
          </cell>
          <cell r="AU60">
            <v>65.099999999999994</v>
          </cell>
        </row>
        <row r="61">
          <cell r="AK61">
            <v>0</v>
          </cell>
          <cell r="AU61">
            <v>0</v>
          </cell>
        </row>
        <row r="62">
          <cell r="AK62">
            <v>0</v>
          </cell>
          <cell r="AU62">
            <v>0</v>
          </cell>
        </row>
        <row r="64">
          <cell r="AK64">
            <v>0</v>
          </cell>
          <cell r="AU64">
            <v>0</v>
          </cell>
        </row>
        <row r="65">
          <cell r="AK65">
            <v>0</v>
          </cell>
          <cell r="AU65">
            <v>0</v>
          </cell>
        </row>
        <row r="66">
          <cell r="AK66">
            <v>20</v>
          </cell>
          <cell r="AU66">
            <v>20</v>
          </cell>
        </row>
        <row r="67">
          <cell r="AK67">
            <v>0</v>
          </cell>
          <cell r="AU67">
            <v>0</v>
          </cell>
        </row>
        <row r="68">
          <cell r="AK68">
            <v>0</v>
          </cell>
          <cell r="AU68">
            <v>0</v>
          </cell>
        </row>
        <row r="69">
          <cell r="AK69">
            <v>0</v>
          </cell>
          <cell r="AU69">
            <v>0</v>
          </cell>
        </row>
        <row r="71">
          <cell r="AK71">
            <v>0</v>
          </cell>
          <cell r="AU71">
            <v>0</v>
          </cell>
        </row>
        <row r="72">
          <cell r="AK72">
            <v>2.0499999999999998</v>
          </cell>
          <cell r="AU72">
            <v>2.7</v>
          </cell>
        </row>
        <row r="74">
          <cell r="AK74">
            <v>10</v>
          </cell>
          <cell r="AU74">
            <v>10</v>
          </cell>
        </row>
        <row r="75">
          <cell r="AK75">
            <v>18.5</v>
          </cell>
          <cell r="AU75">
            <v>28</v>
          </cell>
        </row>
        <row r="76">
          <cell r="AK76">
            <v>0</v>
          </cell>
          <cell r="AU76">
            <v>0</v>
          </cell>
        </row>
        <row r="77">
          <cell r="AK77">
            <v>48.5</v>
          </cell>
          <cell r="AU77">
            <v>63.5</v>
          </cell>
        </row>
        <row r="78">
          <cell r="AK78">
            <v>0</v>
          </cell>
          <cell r="AU78">
            <v>0</v>
          </cell>
        </row>
        <row r="79">
          <cell r="AK79">
            <v>42.7</v>
          </cell>
          <cell r="AU79">
            <v>88.5</v>
          </cell>
        </row>
        <row r="80">
          <cell r="AK80">
            <v>42.2</v>
          </cell>
          <cell r="AU80">
            <v>79.2</v>
          </cell>
        </row>
        <row r="81">
          <cell r="AK81">
            <v>1.2</v>
          </cell>
          <cell r="AU81">
            <v>2.5</v>
          </cell>
        </row>
        <row r="82">
          <cell r="AK82">
            <v>0</v>
          </cell>
          <cell r="AU82">
            <v>0</v>
          </cell>
        </row>
        <row r="83">
          <cell r="AK83">
            <v>0</v>
          </cell>
          <cell r="AU83">
            <v>0</v>
          </cell>
        </row>
        <row r="84">
          <cell r="AK84">
            <v>0</v>
          </cell>
          <cell r="AU84">
            <v>0</v>
          </cell>
        </row>
        <row r="85">
          <cell r="AK85">
            <v>22.7</v>
          </cell>
          <cell r="AU85">
            <v>22.7</v>
          </cell>
        </row>
        <row r="86">
          <cell r="AK86">
            <v>0</v>
          </cell>
          <cell r="AU86">
            <v>0</v>
          </cell>
        </row>
        <row r="87">
          <cell r="AK87">
            <v>110</v>
          </cell>
          <cell r="AU87">
            <v>120</v>
          </cell>
        </row>
        <row r="88">
          <cell r="AK88">
            <v>0</v>
          </cell>
          <cell r="AU88">
            <v>0</v>
          </cell>
        </row>
        <row r="89">
          <cell r="AK89">
            <v>0</v>
          </cell>
          <cell r="AU89">
            <v>0</v>
          </cell>
        </row>
        <row r="91">
          <cell r="AK91">
            <v>0</v>
          </cell>
          <cell r="AU91">
            <v>0</v>
          </cell>
        </row>
        <row r="92">
          <cell r="AU92">
            <v>0</v>
          </cell>
        </row>
        <row r="93">
          <cell r="AK93">
            <v>0</v>
          </cell>
          <cell r="AU93">
            <v>0</v>
          </cell>
        </row>
        <row r="94">
          <cell r="AK94">
            <v>0</v>
          </cell>
          <cell r="AU94">
            <v>0</v>
          </cell>
        </row>
        <row r="95">
          <cell r="AK95">
            <v>0</v>
          </cell>
          <cell r="AU95">
            <v>0</v>
          </cell>
        </row>
        <row r="96">
          <cell r="AU96">
            <v>0</v>
          </cell>
        </row>
        <row r="97">
          <cell r="AK97">
            <v>0</v>
          </cell>
          <cell r="AU97">
            <v>0</v>
          </cell>
        </row>
        <row r="98">
          <cell r="AK98">
            <v>0</v>
          </cell>
          <cell r="AU98">
            <v>0</v>
          </cell>
        </row>
        <row r="99">
          <cell r="AK99">
            <v>0</v>
          </cell>
          <cell r="AU99">
            <v>0</v>
          </cell>
        </row>
      </sheetData>
      <sheetData sheetId="13">
        <row r="25">
          <cell r="AL25">
            <v>0</v>
          </cell>
          <cell r="AV25">
            <v>0</v>
          </cell>
        </row>
        <row r="26">
          <cell r="AL26">
            <v>0</v>
          </cell>
          <cell r="AV26">
            <v>0</v>
          </cell>
        </row>
        <row r="27">
          <cell r="AL27">
            <v>0</v>
          </cell>
          <cell r="AV27">
            <v>0</v>
          </cell>
        </row>
        <row r="28">
          <cell r="AL28">
            <v>0</v>
          </cell>
          <cell r="AV28">
            <v>0</v>
          </cell>
        </row>
        <row r="29">
          <cell r="AL29">
            <v>0</v>
          </cell>
          <cell r="AV29">
            <v>0</v>
          </cell>
        </row>
        <row r="30">
          <cell r="AL30">
            <v>0</v>
          </cell>
          <cell r="AV30">
            <v>0</v>
          </cell>
        </row>
        <row r="31">
          <cell r="AL31">
            <v>0</v>
          </cell>
          <cell r="AV31">
            <v>0</v>
          </cell>
        </row>
        <row r="32">
          <cell r="AL32">
            <v>0</v>
          </cell>
          <cell r="AV32">
            <v>0</v>
          </cell>
        </row>
        <row r="33">
          <cell r="AL33">
            <v>0</v>
          </cell>
          <cell r="AV33">
            <v>0</v>
          </cell>
        </row>
        <row r="34">
          <cell r="AL34">
            <v>12</v>
          </cell>
          <cell r="AV34">
            <v>13</v>
          </cell>
        </row>
        <row r="35">
          <cell r="AL35">
            <v>0</v>
          </cell>
          <cell r="AV35">
            <v>0</v>
          </cell>
        </row>
        <row r="36">
          <cell r="AL36">
            <v>0</v>
          </cell>
          <cell r="AV36">
            <v>0</v>
          </cell>
        </row>
        <row r="37">
          <cell r="AL37">
            <v>0</v>
          </cell>
          <cell r="AV37">
            <v>0</v>
          </cell>
        </row>
        <row r="38">
          <cell r="AL38">
            <v>0</v>
          </cell>
          <cell r="AV38">
            <v>0</v>
          </cell>
        </row>
        <row r="39">
          <cell r="AL39">
            <v>0</v>
          </cell>
        </row>
        <row r="40">
          <cell r="AL40">
            <v>0</v>
          </cell>
          <cell r="AV40">
            <v>0</v>
          </cell>
        </row>
        <row r="41">
          <cell r="AL41">
            <v>4.75</v>
          </cell>
          <cell r="AV41">
            <v>4.75</v>
          </cell>
        </row>
        <row r="42">
          <cell r="AL42">
            <v>106.4</v>
          </cell>
          <cell r="AV42">
            <v>110</v>
          </cell>
        </row>
        <row r="44">
          <cell r="AL44">
            <v>0</v>
          </cell>
          <cell r="AV44">
            <v>0</v>
          </cell>
        </row>
        <row r="45">
          <cell r="AL45">
            <v>0</v>
          </cell>
          <cell r="AV45">
            <v>0</v>
          </cell>
        </row>
        <row r="46">
          <cell r="AL46">
            <v>75</v>
          </cell>
          <cell r="AV46">
            <v>115</v>
          </cell>
        </row>
        <row r="47">
          <cell r="AL47">
            <v>50</v>
          </cell>
          <cell r="AV47">
            <v>70</v>
          </cell>
        </row>
        <row r="48">
          <cell r="AL48">
            <v>0</v>
          </cell>
          <cell r="AV48">
            <v>0</v>
          </cell>
        </row>
        <row r="49">
          <cell r="AL49">
            <v>0</v>
          </cell>
          <cell r="AV49">
            <v>0</v>
          </cell>
        </row>
        <row r="50">
          <cell r="AL50">
            <v>1</v>
          </cell>
          <cell r="AV50">
            <v>1</v>
          </cell>
        </row>
        <row r="51">
          <cell r="AL51">
            <v>56.5</v>
          </cell>
          <cell r="AV51">
            <v>69.8</v>
          </cell>
        </row>
        <row r="53">
          <cell r="AL53">
            <v>34.5</v>
          </cell>
          <cell r="AV53">
            <v>41.4</v>
          </cell>
        </row>
        <row r="55">
          <cell r="AL55">
            <v>13.260000000000002</v>
          </cell>
          <cell r="AV55">
            <v>15</v>
          </cell>
        </row>
        <row r="56">
          <cell r="AL56">
            <v>23</v>
          </cell>
          <cell r="AV56">
            <v>36</v>
          </cell>
        </row>
        <row r="57">
          <cell r="AL57">
            <v>125</v>
          </cell>
          <cell r="AV57">
            <v>160</v>
          </cell>
        </row>
        <row r="58">
          <cell r="AL58">
            <v>65</v>
          </cell>
          <cell r="AV58">
            <v>79</v>
          </cell>
        </row>
        <row r="59">
          <cell r="AL59">
            <v>0</v>
          </cell>
          <cell r="AV59">
            <v>0</v>
          </cell>
        </row>
        <row r="60">
          <cell r="AL60">
            <v>16</v>
          </cell>
          <cell r="AV60">
            <v>16</v>
          </cell>
        </row>
        <row r="61">
          <cell r="AL61">
            <v>0</v>
          </cell>
          <cell r="AV61">
            <v>0</v>
          </cell>
        </row>
        <row r="62">
          <cell r="AL62">
            <v>0</v>
          </cell>
          <cell r="AV62">
            <v>0</v>
          </cell>
        </row>
        <row r="64">
          <cell r="AL64">
            <v>142</v>
          </cell>
          <cell r="AV64">
            <v>142</v>
          </cell>
        </row>
        <row r="65">
          <cell r="AL65">
            <v>0</v>
          </cell>
          <cell r="AV65">
            <v>0</v>
          </cell>
        </row>
        <row r="66">
          <cell r="AL66">
            <v>16</v>
          </cell>
          <cell r="AV66">
            <v>16.5</v>
          </cell>
        </row>
        <row r="67">
          <cell r="AL67">
            <v>0</v>
          </cell>
          <cell r="AV67">
            <v>0</v>
          </cell>
        </row>
        <row r="68">
          <cell r="AL68">
            <v>30</v>
          </cell>
          <cell r="AV68">
            <v>30</v>
          </cell>
        </row>
        <row r="69">
          <cell r="AL69">
            <v>10</v>
          </cell>
          <cell r="AV69">
            <v>10</v>
          </cell>
        </row>
        <row r="71">
          <cell r="AL71">
            <v>0</v>
          </cell>
          <cell r="AV71">
            <v>0</v>
          </cell>
        </row>
        <row r="72">
          <cell r="AL72">
            <v>1.7000000000000002</v>
          </cell>
          <cell r="AV72">
            <v>2.9</v>
          </cell>
        </row>
        <row r="74">
          <cell r="AL74">
            <v>0</v>
          </cell>
          <cell r="AV74">
            <v>0</v>
          </cell>
        </row>
        <row r="75">
          <cell r="AL75">
            <v>0</v>
          </cell>
          <cell r="AV75">
            <v>0</v>
          </cell>
        </row>
        <row r="76">
          <cell r="AL76">
            <v>85.7</v>
          </cell>
          <cell r="AV76">
            <v>92.8</v>
          </cell>
        </row>
        <row r="77">
          <cell r="AL77">
            <v>25</v>
          </cell>
          <cell r="AV77">
            <v>45</v>
          </cell>
        </row>
        <row r="78">
          <cell r="AL78">
            <v>3.9</v>
          </cell>
          <cell r="AV78">
            <v>4.7</v>
          </cell>
        </row>
        <row r="79">
          <cell r="AL79">
            <v>55.5</v>
          </cell>
          <cell r="AV79">
            <v>107</v>
          </cell>
        </row>
        <row r="80">
          <cell r="AL80">
            <v>42.2</v>
          </cell>
          <cell r="AV80">
            <v>79.2</v>
          </cell>
        </row>
        <row r="81">
          <cell r="AL81">
            <v>0</v>
          </cell>
          <cell r="AV81">
            <v>0</v>
          </cell>
        </row>
        <row r="82">
          <cell r="AL82">
            <v>0</v>
          </cell>
          <cell r="AV82">
            <v>0</v>
          </cell>
        </row>
        <row r="83">
          <cell r="AL83">
            <v>0</v>
          </cell>
          <cell r="AV83">
            <v>0</v>
          </cell>
        </row>
        <row r="84">
          <cell r="AL84">
            <v>0</v>
          </cell>
          <cell r="AV84">
            <v>0</v>
          </cell>
        </row>
        <row r="85">
          <cell r="AL85">
            <v>0</v>
          </cell>
          <cell r="AV85">
            <v>0</v>
          </cell>
        </row>
        <row r="86">
          <cell r="AL86">
            <v>0</v>
          </cell>
          <cell r="AV86">
            <v>0</v>
          </cell>
        </row>
        <row r="87">
          <cell r="AL87">
            <v>14.120000000000001</v>
          </cell>
          <cell r="AV87">
            <v>16.36</v>
          </cell>
        </row>
        <row r="88">
          <cell r="AL88">
            <v>20</v>
          </cell>
          <cell r="AV88">
            <v>20</v>
          </cell>
        </row>
        <row r="89">
          <cell r="AL89">
            <v>1</v>
          </cell>
          <cell r="AV89">
            <v>1</v>
          </cell>
        </row>
        <row r="91">
          <cell r="AL91">
            <v>0</v>
          </cell>
          <cell r="AV91">
            <v>0</v>
          </cell>
        </row>
        <row r="92">
          <cell r="AL92">
            <v>0</v>
          </cell>
          <cell r="AV92">
            <v>0</v>
          </cell>
        </row>
        <row r="93">
          <cell r="AL93">
            <v>0</v>
          </cell>
          <cell r="AV93">
            <v>0</v>
          </cell>
        </row>
        <row r="94">
          <cell r="AL94">
            <v>0</v>
          </cell>
          <cell r="AV94">
            <v>0</v>
          </cell>
        </row>
        <row r="95">
          <cell r="AL95">
            <v>170</v>
          </cell>
          <cell r="AV95">
            <v>170</v>
          </cell>
        </row>
        <row r="96">
          <cell r="AL96">
            <v>0</v>
          </cell>
          <cell r="AV96">
            <v>0</v>
          </cell>
        </row>
        <row r="97">
          <cell r="AL97">
            <v>0</v>
          </cell>
          <cell r="AV97">
            <v>0</v>
          </cell>
        </row>
        <row r="98">
          <cell r="AL98">
            <v>0</v>
          </cell>
          <cell r="AV98">
            <v>0</v>
          </cell>
        </row>
        <row r="99">
          <cell r="AL99">
            <v>0</v>
          </cell>
          <cell r="AV99">
            <v>0</v>
          </cell>
        </row>
      </sheetData>
      <sheetData sheetId="14">
        <row r="25">
          <cell r="AL25">
            <v>0</v>
          </cell>
          <cell r="AV25">
            <v>0</v>
          </cell>
        </row>
        <row r="26">
          <cell r="AL26">
            <v>0</v>
          </cell>
          <cell r="AV26">
            <v>0</v>
          </cell>
        </row>
        <row r="27">
          <cell r="AL27">
            <v>12</v>
          </cell>
          <cell r="AV27">
            <v>12</v>
          </cell>
        </row>
        <row r="28">
          <cell r="AL28">
            <v>0</v>
          </cell>
          <cell r="AV28">
            <v>0</v>
          </cell>
        </row>
        <row r="29">
          <cell r="AL29">
            <v>30</v>
          </cell>
          <cell r="AV29">
            <v>50</v>
          </cell>
        </row>
        <row r="30">
          <cell r="AL30">
            <v>0</v>
          </cell>
          <cell r="AV30">
            <v>0</v>
          </cell>
        </row>
        <row r="31">
          <cell r="AL31">
            <v>0</v>
          </cell>
          <cell r="AV31">
            <v>0</v>
          </cell>
        </row>
        <row r="32">
          <cell r="AL32">
            <v>0</v>
          </cell>
          <cell r="AV32">
            <v>0</v>
          </cell>
        </row>
        <row r="33">
          <cell r="AL33">
            <v>0</v>
          </cell>
          <cell r="AV33">
            <v>0</v>
          </cell>
        </row>
        <row r="34">
          <cell r="AL34">
            <v>0</v>
          </cell>
          <cell r="AV34">
            <v>0</v>
          </cell>
        </row>
        <row r="35">
          <cell r="AL35">
            <v>0</v>
          </cell>
          <cell r="AV35">
            <v>0</v>
          </cell>
        </row>
        <row r="36">
          <cell r="AL36">
            <v>0</v>
          </cell>
          <cell r="AV36">
            <v>0</v>
          </cell>
        </row>
        <row r="37">
          <cell r="AL37">
            <v>0</v>
          </cell>
          <cell r="AV37">
            <v>0</v>
          </cell>
        </row>
        <row r="38">
          <cell r="AL38">
            <v>30</v>
          </cell>
          <cell r="AV38">
            <v>40</v>
          </cell>
        </row>
        <row r="39">
          <cell r="AL39">
            <v>0</v>
          </cell>
        </row>
        <row r="40">
          <cell r="AL40">
            <v>0</v>
          </cell>
          <cell r="AV40">
            <v>0</v>
          </cell>
        </row>
        <row r="41">
          <cell r="AL41">
            <v>0</v>
          </cell>
          <cell r="AV41">
            <v>0</v>
          </cell>
        </row>
        <row r="42">
          <cell r="AL42">
            <v>296</v>
          </cell>
          <cell r="AV42">
            <v>301</v>
          </cell>
        </row>
        <row r="44">
          <cell r="AL44">
            <v>20</v>
          </cell>
          <cell r="AV44">
            <v>25</v>
          </cell>
        </row>
        <row r="45">
          <cell r="AL45">
            <v>4</v>
          </cell>
          <cell r="AV45">
            <v>4.7</v>
          </cell>
        </row>
        <row r="46">
          <cell r="AL46">
            <v>0</v>
          </cell>
          <cell r="AV46">
            <v>0</v>
          </cell>
        </row>
        <row r="47">
          <cell r="AL47">
            <v>0</v>
          </cell>
          <cell r="AV47">
            <v>0</v>
          </cell>
        </row>
        <row r="48">
          <cell r="AL48">
            <v>0</v>
          </cell>
          <cell r="AV48">
            <v>0</v>
          </cell>
        </row>
        <row r="49">
          <cell r="AL49">
            <v>0</v>
          </cell>
          <cell r="AV49">
            <v>0</v>
          </cell>
        </row>
        <row r="50">
          <cell r="AL50">
            <v>1</v>
          </cell>
          <cell r="AV50">
            <v>1</v>
          </cell>
        </row>
        <row r="51">
          <cell r="AL51">
            <v>18.5</v>
          </cell>
          <cell r="AV51">
            <v>21.9</v>
          </cell>
        </row>
        <row r="53">
          <cell r="AL53">
            <v>0</v>
          </cell>
          <cell r="AV53">
            <v>0</v>
          </cell>
        </row>
        <row r="55">
          <cell r="AL55">
            <v>7.5</v>
          </cell>
          <cell r="AV55">
            <v>10.5</v>
          </cell>
        </row>
        <row r="56">
          <cell r="AL56">
            <v>14.6</v>
          </cell>
          <cell r="AV56">
            <v>30</v>
          </cell>
        </row>
        <row r="57">
          <cell r="AL57">
            <v>274.2</v>
          </cell>
          <cell r="AV57">
            <v>335</v>
          </cell>
        </row>
        <row r="58">
          <cell r="AL58">
            <v>10</v>
          </cell>
          <cell r="AV58">
            <v>12.5</v>
          </cell>
        </row>
        <row r="59">
          <cell r="AL59">
            <v>0</v>
          </cell>
          <cell r="AV59">
            <v>0</v>
          </cell>
        </row>
        <row r="60">
          <cell r="AL60">
            <v>30</v>
          </cell>
          <cell r="AV60">
            <v>30</v>
          </cell>
        </row>
        <row r="61">
          <cell r="AL61">
            <v>13.3</v>
          </cell>
          <cell r="AV61">
            <v>16.7</v>
          </cell>
        </row>
        <row r="62">
          <cell r="AL62">
            <v>142</v>
          </cell>
          <cell r="AV62">
            <v>212.5</v>
          </cell>
        </row>
        <row r="64">
          <cell r="AL64">
            <v>0</v>
          </cell>
          <cell r="AV64">
            <v>0</v>
          </cell>
        </row>
        <row r="65">
          <cell r="AL65">
            <v>110</v>
          </cell>
          <cell r="AV65">
            <v>123</v>
          </cell>
        </row>
        <row r="66">
          <cell r="AL66">
            <v>32</v>
          </cell>
          <cell r="AV66">
            <v>33</v>
          </cell>
        </row>
        <row r="67">
          <cell r="AL67">
            <v>0</v>
          </cell>
          <cell r="AV67">
            <v>0</v>
          </cell>
        </row>
        <row r="68">
          <cell r="AL68">
            <v>0</v>
          </cell>
          <cell r="AV68">
            <v>0</v>
          </cell>
        </row>
        <row r="69">
          <cell r="AL69">
            <v>10</v>
          </cell>
          <cell r="AV69">
            <v>5</v>
          </cell>
        </row>
        <row r="71">
          <cell r="AL71">
            <v>0</v>
          </cell>
          <cell r="AV71">
            <v>0</v>
          </cell>
        </row>
        <row r="72">
          <cell r="AL72">
            <v>2.1</v>
          </cell>
          <cell r="AV72">
            <v>3.15</v>
          </cell>
        </row>
        <row r="74">
          <cell r="AL74">
            <v>7.2</v>
          </cell>
          <cell r="AV74">
            <v>8</v>
          </cell>
        </row>
        <row r="75">
          <cell r="AL75">
            <v>0</v>
          </cell>
          <cell r="AV75">
            <v>0</v>
          </cell>
        </row>
        <row r="76">
          <cell r="AL76">
            <v>0</v>
          </cell>
          <cell r="AV76">
            <v>0</v>
          </cell>
        </row>
        <row r="77">
          <cell r="AL77">
            <v>25</v>
          </cell>
          <cell r="AV77">
            <v>35</v>
          </cell>
        </row>
        <row r="78">
          <cell r="AL78">
            <v>0</v>
          </cell>
          <cell r="AV78">
            <v>0</v>
          </cell>
        </row>
        <row r="79">
          <cell r="AL79">
            <v>55.5</v>
          </cell>
          <cell r="AV79">
            <v>119</v>
          </cell>
        </row>
        <row r="80">
          <cell r="AL80">
            <v>42.2</v>
          </cell>
          <cell r="AV80">
            <v>79.2</v>
          </cell>
        </row>
        <row r="81">
          <cell r="AL81">
            <v>0</v>
          </cell>
          <cell r="AV81">
            <v>0</v>
          </cell>
        </row>
        <row r="82">
          <cell r="AL82">
            <v>10.5</v>
          </cell>
          <cell r="AV82">
            <v>10.5</v>
          </cell>
        </row>
        <row r="83">
          <cell r="AL83">
            <v>0</v>
          </cell>
          <cell r="AV83">
            <v>0</v>
          </cell>
        </row>
        <row r="84">
          <cell r="AL84">
            <v>0</v>
          </cell>
          <cell r="AV84">
            <v>0</v>
          </cell>
        </row>
        <row r="85">
          <cell r="AL85">
            <v>0</v>
          </cell>
          <cell r="AV85">
            <v>0</v>
          </cell>
        </row>
        <row r="86">
          <cell r="AL86">
            <v>0</v>
          </cell>
          <cell r="AV86">
            <v>0</v>
          </cell>
        </row>
        <row r="87">
          <cell r="AL87">
            <v>0</v>
          </cell>
          <cell r="AV87">
            <v>0</v>
          </cell>
        </row>
        <row r="88">
          <cell r="AL88">
            <v>0</v>
          </cell>
          <cell r="AV88">
            <v>0</v>
          </cell>
        </row>
        <row r="89">
          <cell r="AL89">
            <v>0</v>
          </cell>
          <cell r="AV89">
            <v>0</v>
          </cell>
        </row>
        <row r="91">
          <cell r="AL91">
            <v>0</v>
          </cell>
          <cell r="AV91">
            <v>0</v>
          </cell>
        </row>
        <row r="92">
          <cell r="AV92">
            <v>0</v>
          </cell>
        </row>
        <row r="93">
          <cell r="AL93">
            <v>0</v>
          </cell>
          <cell r="AV93">
            <v>0</v>
          </cell>
        </row>
        <row r="94">
          <cell r="AL94">
            <v>0</v>
          </cell>
          <cell r="AV94">
            <v>0</v>
          </cell>
        </row>
        <row r="95">
          <cell r="AL95">
            <v>219.8</v>
          </cell>
          <cell r="AV95">
            <v>219.8</v>
          </cell>
        </row>
        <row r="96">
          <cell r="AL96">
            <v>0</v>
          </cell>
          <cell r="AV96">
            <v>0</v>
          </cell>
        </row>
        <row r="97">
          <cell r="AL97">
            <v>0</v>
          </cell>
          <cell r="AV97">
            <v>0</v>
          </cell>
        </row>
        <row r="98">
          <cell r="AL98">
            <v>1</v>
          </cell>
          <cell r="AV98">
            <v>1</v>
          </cell>
        </row>
        <row r="99">
          <cell r="AL99">
            <v>0</v>
          </cell>
          <cell r="AV99">
            <v>0</v>
          </cell>
        </row>
      </sheetData>
      <sheetData sheetId="15">
        <row r="25">
          <cell r="AM25">
            <v>0</v>
          </cell>
          <cell r="AW25">
            <v>0</v>
          </cell>
        </row>
        <row r="26">
          <cell r="AM26">
            <v>32</v>
          </cell>
          <cell r="AW26">
            <v>35</v>
          </cell>
        </row>
        <row r="27">
          <cell r="AM27">
            <v>0</v>
          </cell>
          <cell r="AW27">
            <v>0</v>
          </cell>
        </row>
        <row r="28">
          <cell r="AM28">
            <v>0</v>
          </cell>
          <cell r="AW28">
            <v>0</v>
          </cell>
        </row>
        <row r="29">
          <cell r="AM29">
            <v>0</v>
          </cell>
          <cell r="AW29">
            <v>0</v>
          </cell>
        </row>
        <row r="30">
          <cell r="AM30">
            <v>0</v>
          </cell>
          <cell r="AW30">
            <v>0</v>
          </cell>
        </row>
        <row r="31">
          <cell r="AM31">
            <v>0</v>
          </cell>
          <cell r="AW31">
            <v>0</v>
          </cell>
        </row>
        <row r="32">
          <cell r="AM32">
            <v>0</v>
          </cell>
          <cell r="AW32">
            <v>0</v>
          </cell>
        </row>
        <row r="33">
          <cell r="AM33">
            <v>0</v>
          </cell>
          <cell r="AW33">
            <v>0</v>
          </cell>
        </row>
        <row r="34">
          <cell r="AM34">
            <v>0</v>
          </cell>
          <cell r="AW34">
            <v>0</v>
          </cell>
        </row>
        <row r="35">
          <cell r="AM35">
            <v>0</v>
          </cell>
          <cell r="AW35">
            <v>0</v>
          </cell>
        </row>
        <row r="36">
          <cell r="AM36">
            <v>59</v>
          </cell>
          <cell r="AW36">
            <v>61</v>
          </cell>
        </row>
        <row r="37">
          <cell r="AM37">
            <v>0</v>
          </cell>
          <cell r="AW37">
            <v>0</v>
          </cell>
        </row>
        <row r="38">
          <cell r="AM38">
            <v>0</v>
          </cell>
          <cell r="AW38">
            <v>0</v>
          </cell>
        </row>
        <row r="39">
          <cell r="AM39">
            <v>0</v>
          </cell>
        </row>
        <row r="40">
          <cell r="AM40">
            <v>0</v>
          </cell>
          <cell r="AW40">
            <v>0</v>
          </cell>
        </row>
        <row r="41">
          <cell r="AM41">
            <v>0</v>
          </cell>
          <cell r="AW41">
            <v>0</v>
          </cell>
        </row>
        <row r="42">
          <cell r="AM42">
            <v>46.6</v>
          </cell>
          <cell r="AW42">
            <v>47</v>
          </cell>
        </row>
        <row r="44">
          <cell r="AM44">
            <v>0</v>
          </cell>
          <cell r="AW44">
            <v>0</v>
          </cell>
        </row>
        <row r="45">
          <cell r="AM45">
            <v>0</v>
          </cell>
          <cell r="AW45">
            <v>0</v>
          </cell>
        </row>
        <row r="46">
          <cell r="AM46">
            <v>75</v>
          </cell>
          <cell r="AW46">
            <v>115</v>
          </cell>
        </row>
        <row r="47">
          <cell r="AM47">
            <v>0</v>
          </cell>
          <cell r="AW47">
            <v>0</v>
          </cell>
        </row>
        <row r="48">
          <cell r="AM48">
            <v>0</v>
          </cell>
          <cell r="AW48">
            <v>0</v>
          </cell>
        </row>
        <row r="49">
          <cell r="AM49">
            <v>0</v>
          </cell>
          <cell r="AW49">
            <v>0</v>
          </cell>
        </row>
        <row r="50">
          <cell r="AM50">
            <v>0</v>
          </cell>
          <cell r="AW50">
            <v>0</v>
          </cell>
        </row>
        <row r="51">
          <cell r="AM51">
            <v>20</v>
          </cell>
          <cell r="AW51">
            <v>30</v>
          </cell>
        </row>
        <row r="53">
          <cell r="AM53">
            <v>0</v>
          </cell>
          <cell r="AW53">
            <v>0</v>
          </cell>
        </row>
        <row r="55">
          <cell r="AM55">
            <v>4.9000000000000004</v>
          </cell>
          <cell r="AW55">
            <v>6</v>
          </cell>
        </row>
        <row r="56">
          <cell r="AM56">
            <v>10.6</v>
          </cell>
          <cell r="AW56">
            <v>11</v>
          </cell>
        </row>
        <row r="57">
          <cell r="AM57">
            <v>180</v>
          </cell>
          <cell r="AW57">
            <v>225</v>
          </cell>
        </row>
        <row r="58">
          <cell r="AM58">
            <v>25</v>
          </cell>
          <cell r="AW58">
            <v>32</v>
          </cell>
        </row>
        <row r="59">
          <cell r="AM59">
            <v>0</v>
          </cell>
          <cell r="AW59">
            <v>0</v>
          </cell>
        </row>
        <row r="60">
          <cell r="AM60">
            <v>30</v>
          </cell>
          <cell r="AW60">
            <v>40</v>
          </cell>
        </row>
        <row r="61">
          <cell r="AM61">
            <v>0</v>
          </cell>
          <cell r="AW61">
            <v>0</v>
          </cell>
        </row>
        <row r="62">
          <cell r="AM62">
            <v>0</v>
          </cell>
          <cell r="AW62">
            <v>0</v>
          </cell>
        </row>
        <row r="64">
          <cell r="AM64">
            <v>0</v>
          </cell>
          <cell r="AW64">
            <v>0</v>
          </cell>
        </row>
        <row r="65">
          <cell r="AM65">
            <v>0</v>
          </cell>
          <cell r="AW65">
            <v>0</v>
          </cell>
        </row>
        <row r="66">
          <cell r="AM66">
            <v>23.4</v>
          </cell>
          <cell r="AW66">
            <v>24</v>
          </cell>
        </row>
        <row r="67">
          <cell r="AM67">
            <v>90</v>
          </cell>
          <cell r="AW67">
            <v>112.5</v>
          </cell>
        </row>
        <row r="68">
          <cell r="AM68">
            <v>0</v>
          </cell>
          <cell r="AW68">
            <v>0</v>
          </cell>
        </row>
        <row r="69">
          <cell r="AM69">
            <v>10</v>
          </cell>
          <cell r="AW69">
            <v>10</v>
          </cell>
        </row>
        <row r="71">
          <cell r="AM71">
            <v>0</v>
          </cell>
          <cell r="AW71">
            <v>0</v>
          </cell>
        </row>
        <row r="72">
          <cell r="AM72">
            <v>2.5</v>
          </cell>
          <cell r="AW72">
            <v>3.4000000000000004</v>
          </cell>
        </row>
        <row r="74">
          <cell r="AM74">
            <v>0</v>
          </cell>
          <cell r="AW74">
            <v>0</v>
          </cell>
        </row>
        <row r="75">
          <cell r="AM75">
            <v>6</v>
          </cell>
          <cell r="AW75">
            <v>6.6</v>
          </cell>
        </row>
        <row r="76">
          <cell r="AM76">
            <v>0</v>
          </cell>
          <cell r="AW76">
            <v>0</v>
          </cell>
        </row>
        <row r="77">
          <cell r="AM77">
            <v>0</v>
          </cell>
          <cell r="AW77">
            <v>0</v>
          </cell>
        </row>
        <row r="78">
          <cell r="AM78">
            <v>0.9</v>
          </cell>
          <cell r="AW78">
            <v>1</v>
          </cell>
        </row>
        <row r="79">
          <cell r="AM79">
            <v>55.5</v>
          </cell>
          <cell r="AW79">
            <v>119</v>
          </cell>
        </row>
        <row r="80">
          <cell r="AM80">
            <v>42.2</v>
          </cell>
          <cell r="AW80">
            <v>79.2</v>
          </cell>
        </row>
        <row r="81">
          <cell r="AM81">
            <v>1.2</v>
          </cell>
          <cell r="AW81">
            <v>2.2999999999999998</v>
          </cell>
        </row>
        <row r="82">
          <cell r="AM82">
            <v>0</v>
          </cell>
          <cell r="AW82">
            <v>0</v>
          </cell>
        </row>
        <row r="83">
          <cell r="AM83">
            <v>0</v>
          </cell>
          <cell r="AW83">
            <v>0</v>
          </cell>
        </row>
        <row r="84">
          <cell r="AM84">
            <v>0</v>
          </cell>
          <cell r="AW84">
            <v>0</v>
          </cell>
        </row>
        <row r="85">
          <cell r="AM85">
            <v>0</v>
          </cell>
          <cell r="AW85">
            <v>0</v>
          </cell>
        </row>
        <row r="86">
          <cell r="AM86">
            <v>180</v>
          </cell>
          <cell r="AW86">
            <v>180</v>
          </cell>
        </row>
        <row r="87">
          <cell r="AM87">
            <v>0</v>
          </cell>
          <cell r="AW87">
            <v>0</v>
          </cell>
        </row>
        <row r="88">
          <cell r="AM88">
            <v>0</v>
          </cell>
          <cell r="AW88">
            <v>0</v>
          </cell>
        </row>
        <row r="89">
          <cell r="AM89">
            <v>0</v>
          </cell>
          <cell r="AW89">
            <v>0</v>
          </cell>
        </row>
        <row r="91">
          <cell r="AM91">
            <v>0</v>
          </cell>
          <cell r="AW91">
            <v>0</v>
          </cell>
        </row>
        <row r="92">
          <cell r="AM92">
            <v>0</v>
          </cell>
          <cell r="AW92">
            <v>0</v>
          </cell>
        </row>
        <row r="93">
          <cell r="AM93">
            <v>0</v>
          </cell>
          <cell r="AW93">
            <v>0</v>
          </cell>
        </row>
        <row r="94">
          <cell r="AM94">
            <v>24</v>
          </cell>
          <cell r="AW94">
            <v>24</v>
          </cell>
        </row>
        <row r="95">
          <cell r="AM95">
            <v>0</v>
          </cell>
          <cell r="AW95">
            <v>0</v>
          </cell>
        </row>
        <row r="96">
          <cell r="AM96">
            <v>0</v>
          </cell>
          <cell r="AW96">
            <v>0</v>
          </cell>
        </row>
        <row r="97">
          <cell r="AM97">
            <v>0</v>
          </cell>
          <cell r="AW97">
            <v>0</v>
          </cell>
        </row>
        <row r="98">
          <cell r="AM98">
            <v>0</v>
          </cell>
          <cell r="AW98">
            <v>0</v>
          </cell>
        </row>
        <row r="99">
          <cell r="AM99">
            <v>0</v>
          </cell>
          <cell r="AW99">
            <v>0</v>
          </cell>
        </row>
      </sheetData>
      <sheetData sheetId="16">
        <row r="25">
          <cell r="AM25">
            <v>0</v>
          </cell>
          <cell r="AW25">
            <v>0</v>
          </cell>
        </row>
        <row r="26">
          <cell r="AM26">
            <v>0</v>
          </cell>
          <cell r="AW26">
            <v>0</v>
          </cell>
        </row>
        <row r="27">
          <cell r="AM27">
            <v>0</v>
          </cell>
          <cell r="AW27">
            <v>0</v>
          </cell>
        </row>
        <row r="28">
          <cell r="AM28">
            <v>37.5</v>
          </cell>
          <cell r="AW28">
            <v>37.5</v>
          </cell>
        </row>
        <row r="29">
          <cell r="AM29">
            <v>0</v>
          </cell>
        </row>
        <row r="30">
          <cell r="AM30">
            <v>0</v>
          </cell>
          <cell r="AW30">
            <v>0</v>
          </cell>
        </row>
        <row r="31">
          <cell r="AM31">
            <v>93</v>
          </cell>
          <cell r="AW31">
            <v>155</v>
          </cell>
        </row>
        <row r="32">
          <cell r="AM32">
            <v>0</v>
          </cell>
          <cell r="AW32">
            <v>0</v>
          </cell>
        </row>
        <row r="33">
          <cell r="AM33">
            <v>0</v>
          </cell>
          <cell r="AW33">
            <v>0</v>
          </cell>
        </row>
        <row r="34">
          <cell r="AM34">
            <v>0</v>
          </cell>
          <cell r="AW34">
            <v>0</v>
          </cell>
        </row>
        <row r="35">
          <cell r="AM35">
            <v>2</v>
          </cell>
          <cell r="AW35">
            <v>2.5</v>
          </cell>
        </row>
        <row r="36">
          <cell r="AM36">
            <v>0</v>
          </cell>
          <cell r="AW36">
            <v>0</v>
          </cell>
        </row>
        <row r="37">
          <cell r="AM37">
            <v>0</v>
          </cell>
          <cell r="AW37">
            <v>0</v>
          </cell>
        </row>
        <row r="38">
          <cell r="AM38">
            <v>0</v>
          </cell>
          <cell r="AW38">
            <v>0</v>
          </cell>
        </row>
        <row r="39">
          <cell r="AM39">
            <v>0</v>
          </cell>
        </row>
        <row r="40">
          <cell r="AM40">
            <v>30</v>
          </cell>
          <cell r="AW40">
            <v>40</v>
          </cell>
        </row>
        <row r="41">
          <cell r="AM41">
            <v>0</v>
          </cell>
          <cell r="AW41">
            <v>0</v>
          </cell>
        </row>
        <row r="42">
          <cell r="AM42">
            <v>245.5</v>
          </cell>
          <cell r="AW42">
            <v>255</v>
          </cell>
        </row>
        <row r="44">
          <cell r="AM44">
            <v>0</v>
          </cell>
          <cell r="AW44">
            <v>0</v>
          </cell>
        </row>
        <row r="45">
          <cell r="AM45">
            <v>0</v>
          </cell>
          <cell r="AW45">
            <v>0</v>
          </cell>
        </row>
        <row r="46">
          <cell r="AM46">
            <v>0</v>
          </cell>
          <cell r="AW46">
            <v>0</v>
          </cell>
        </row>
        <row r="47">
          <cell r="AM47">
            <v>8</v>
          </cell>
          <cell r="AW47">
            <v>17</v>
          </cell>
        </row>
        <row r="48">
          <cell r="AM48">
            <v>0</v>
          </cell>
          <cell r="AW48">
            <v>0</v>
          </cell>
        </row>
        <row r="49">
          <cell r="AM49">
            <v>0</v>
          </cell>
          <cell r="AW49">
            <v>0</v>
          </cell>
        </row>
        <row r="50">
          <cell r="AM50">
            <v>1</v>
          </cell>
          <cell r="AW50">
            <v>1</v>
          </cell>
        </row>
        <row r="51">
          <cell r="AM51">
            <v>25</v>
          </cell>
          <cell r="AW51">
            <v>32</v>
          </cell>
        </row>
        <row r="53">
          <cell r="AM53">
            <v>0</v>
          </cell>
          <cell r="AW53">
            <v>0</v>
          </cell>
        </row>
        <row r="55">
          <cell r="AM55">
            <v>6.2</v>
          </cell>
          <cell r="AW55">
            <v>7.7</v>
          </cell>
        </row>
        <row r="56">
          <cell r="AM56">
            <v>15</v>
          </cell>
          <cell r="AW56">
            <v>20</v>
          </cell>
        </row>
        <row r="57">
          <cell r="AM57">
            <v>157.9</v>
          </cell>
          <cell r="AW57">
            <v>202</v>
          </cell>
        </row>
        <row r="58">
          <cell r="AM58">
            <v>10.4</v>
          </cell>
          <cell r="AW58">
            <v>13</v>
          </cell>
        </row>
        <row r="59">
          <cell r="AM59">
            <v>0</v>
          </cell>
          <cell r="AW59">
            <v>0</v>
          </cell>
        </row>
        <row r="60">
          <cell r="AM60">
            <v>85</v>
          </cell>
          <cell r="AW60">
            <v>90</v>
          </cell>
        </row>
        <row r="61">
          <cell r="AM61">
            <v>28</v>
          </cell>
          <cell r="AW61">
            <v>35</v>
          </cell>
        </row>
        <row r="62">
          <cell r="AM62">
            <v>0</v>
          </cell>
          <cell r="AW62">
            <v>0</v>
          </cell>
        </row>
        <row r="64">
          <cell r="AM64">
            <v>0</v>
          </cell>
          <cell r="AW64">
            <v>0</v>
          </cell>
        </row>
        <row r="65">
          <cell r="AM65">
            <v>0</v>
          </cell>
        </row>
        <row r="66">
          <cell r="AM66">
            <v>23</v>
          </cell>
          <cell r="AW66">
            <v>23.75</v>
          </cell>
        </row>
        <row r="67">
          <cell r="AM67">
            <v>0</v>
          </cell>
          <cell r="AW67">
            <v>0</v>
          </cell>
        </row>
        <row r="68">
          <cell r="AM68">
            <v>0</v>
          </cell>
          <cell r="AW68">
            <v>0</v>
          </cell>
        </row>
        <row r="69">
          <cell r="AM69">
            <v>10</v>
          </cell>
          <cell r="AW69">
            <v>13</v>
          </cell>
        </row>
        <row r="71">
          <cell r="AM71">
            <v>0</v>
          </cell>
          <cell r="AW71">
            <v>0</v>
          </cell>
        </row>
        <row r="72">
          <cell r="AM72">
            <v>2</v>
          </cell>
          <cell r="AW72">
            <v>3.6</v>
          </cell>
        </row>
        <row r="74">
          <cell r="AM74">
            <v>0</v>
          </cell>
          <cell r="AW74">
            <v>0</v>
          </cell>
        </row>
        <row r="75">
          <cell r="AM75">
            <v>6</v>
          </cell>
          <cell r="AW75">
            <v>8</v>
          </cell>
        </row>
        <row r="76">
          <cell r="AM76">
            <v>0</v>
          </cell>
          <cell r="AW76">
            <v>0</v>
          </cell>
        </row>
        <row r="77">
          <cell r="AM77">
            <v>0</v>
          </cell>
          <cell r="AW77">
            <v>0</v>
          </cell>
        </row>
        <row r="78">
          <cell r="AM78">
            <v>0</v>
          </cell>
          <cell r="AW78">
            <v>0</v>
          </cell>
        </row>
        <row r="79">
          <cell r="AM79">
            <v>52</v>
          </cell>
          <cell r="AW79">
            <v>89.7</v>
          </cell>
        </row>
        <row r="80">
          <cell r="AM80">
            <v>42.2</v>
          </cell>
          <cell r="AW80">
            <v>79.2</v>
          </cell>
        </row>
        <row r="81">
          <cell r="AM81">
            <v>1.2</v>
          </cell>
          <cell r="AW81">
            <v>2.2999999999999998</v>
          </cell>
        </row>
        <row r="82">
          <cell r="AM82">
            <v>0</v>
          </cell>
          <cell r="AW82">
            <v>0</v>
          </cell>
        </row>
        <row r="83">
          <cell r="AM83">
            <v>0</v>
          </cell>
          <cell r="AW83">
            <v>0</v>
          </cell>
        </row>
        <row r="84">
          <cell r="AM84">
            <v>0</v>
          </cell>
          <cell r="AW84">
            <v>0</v>
          </cell>
        </row>
        <row r="85">
          <cell r="AM85">
            <v>0</v>
          </cell>
          <cell r="AW85">
            <v>0</v>
          </cell>
        </row>
        <row r="86">
          <cell r="AM86">
            <v>0</v>
          </cell>
          <cell r="AW86">
            <v>0</v>
          </cell>
        </row>
        <row r="87">
          <cell r="AM87">
            <v>0</v>
          </cell>
          <cell r="AW87">
            <v>0</v>
          </cell>
        </row>
        <row r="88">
          <cell r="AM88">
            <v>0</v>
          </cell>
          <cell r="AW88">
            <v>0</v>
          </cell>
        </row>
        <row r="89">
          <cell r="AM89">
            <v>0</v>
          </cell>
          <cell r="AW89">
            <v>0</v>
          </cell>
        </row>
        <row r="91">
          <cell r="AM91">
            <v>0</v>
          </cell>
          <cell r="AW91">
            <v>0</v>
          </cell>
        </row>
        <row r="92">
          <cell r="AM92">
            <v>0</v>
          </cell>
          <cell r="AW92">
            <v>0</v>
          </cell>
        </row>
        <row r="93">
          <cell r="AM93">
            <v>1</v>
          </cell>
          <cell r="AW93">
            <v>1</v>
          </cell>
        </row>
        <row r="94">
          <cell r="AM94">
            <v>0</v>
          </cell>
          <cell r="AW94">
            <v>0</v>
          </cell>
        </row>
        <row r="95">
          <cell r="AM95">
            <v>0</v>
          </cell>
          <cell r="AW95">
            <v>0</v>
          </cell>
        </row>
        <row r="96">
          <cell r="AM96">
            <v>0</v>
          </cell>
          <cell r="AW96">
            <v>0</v>
          </cell>
        </row>
        <row r="97">
          <cell r="AM97">
            <v>0</v>
          </cell>
          <cell r="AW97">
            <v>0</v>
          </cell>
        </row>
        <row r="98">
          <cell r="AM98">
            <v>0</v>
          </cell>
          <cell r="AW98">
            <v>0</v>
          </cell>
        </row>
        <row r="99">
          <cell r="AM99">
            <v>0</v>
          </cell>
          <cell r="AW99">
            <v>0</v>
          </cell>
        </row>
      </sheetData>
      <sheetData sheetId="17">
        <row r="25">
          <cell r="AT25">
            <v>0</v>
          </cell>
          <cell r="BM25">
            <v>0</v>
          </cell>
        </row>
        <row r="26">
          <cell r="AT26">
            <v>0</v>
          </cell>
          <cell r="BM26">
            <v>0</v>
          </cell>
        </row>
        <row r="27">
          <cell r="AT27">
            <v>0</v>
          </cell>
          <cell r="BM27">
            <v>0</v>
          </cell>
        </row>
        <row r="28">
          <cell r="AT28">
            <v>0</v>
          </cell>
          <cell r="BM28">
            <v>0</v>
          </cell>
        </row>
        <row r="29">
          <cell r="AT29">
            <v>90</v>
          </cell>
          <cell r="BM29">
            <v>90</v>
          </cell>
        </row>
        <row r="30">
          <cell r="AT30">
            <v>0</v>
          </cell>
          <cell r="BM30">
            <v>0</v>
          </cell>
        </row>
        <row r="31">
          <cell r="AT31">
            <v>0</v>
          </cell>
          <cell r="BM31">
            <v>0</v>
          </cell>
        </row>
        <row r="32">
          <cell r="AT32">
            <v>0</v>
          </cell>
          <cell r="BM32">
            <v>0</v>
          </cell>
        </row>
        <row r="33">
          <cell r="AT33">
            <v>0</v>
          </cell>
          <cell r="BM33">
            <v>0</v>
          </cell>
        </row>
        <row r="34">
          <cell r="AT34">
            <v>0</v>
          </cell>
          <cell r="BM34">
            <v>0</v>
          </cell>
        </row>
        <row r="35">
          <cell r="AT35">
            <v>0</v>
          </cell>
          <cell r="BM35">
            <v>0</v>
          </cell>
        </row>
        <row r="36">
          <cell r="AT36">
            <v>40</v>
          </cell>
          <cell r="BM36">
            <v>50</v>
          </cell>
        </row>
        <row r="37">
          <cell r="AT37">
            <v>0</v>
          </cell>
          <cell r="BM37">
            <v>0</v>
          </cell>
        </row>
        <row r="38">
          <cell r="AT38">
            <v>0</v>
          </cell>
          <cell r="BM38">
            <v>0</v>
          </cell>
        </row>
        <row r="39">
          <cell r="AT39">
            <v>0</v>
          </cell>
        </row>
        <row r="40">
          <cell r="AT40">
            <v>0</v>
          </cell>
          <cell r="BM40">
            <v>0</v>
          </cell>
        </row>
        <row r="41">
          <cell r="AT41">
            <v>4.75</v>
          </cell>
          <cell r="BM41">
            <v>4.75</v>
          </cell>
        </row>
        <row r="42">
          <cell r="AT42">
            <v>120</v>
          </cell>
          <cell r="BM42">
            <v>125</v>
          </cell>
        </row>
        <row r="44">
          <cell r="AT44">
            <v>0</v>
          </cell>
          <cell r="BM44">
            <v>0</v>
          </cell>
        </row>
        <row r="45">
          <cell r="AT45">
            <v>0</v>
          </cell>
          <cell r="BM45">
            <v>0</v>
          </cell>
        </row>
        <row r="46">
          <cell r="AT46">
            <v>0</v>
          </cell>
          <cell r="BM46">
            <v>0</v>
          </cell>
        </row>
        <row r="47">
          <cell r="AT47">
            <v>0</v>
          </cell>
          <cell r="BM47">
            <v>0</v>
          </cell>
        </row>
        <row r="48">
          <cell r="AT48">
            <v>0</v>
          </cell>
          <cell r="BM48">
            <v>0</v>
          </cell>
        </row>
        <row r="49">
          <cell r="AT49">
            <v>0</v>
          </cell>
          <cell r="BM49">
            <v>0</v>
          </cell>
        </row>
        <row r="50">
          <cell r="AT50">
            <v>3</v>
          </cell>
          <cell r="BM50">
            <v>3.1</v>
          </cell>
        </row>
        <row r="51">
          <cell r="AT51">
            <v>20.6</v>
          </cell>
          <cell r="BM51">
            <v>26.4</v>
          </cell>
        </row>
        <row r="53">
          <cell r="AT53">
            <v>0</v>
          </cell>
          <cell r="BM53">
            <v>0</v>
          </cell>
        </row>
        <row r="55">
          <cell r="AT55">
            <v>12.3</v>
          </cell>
          <cell r="BM55">
            <v>17.100000000000001</v>
          </cell>
        </row>
        <row r="56">
          <cell r="AT56">
            <v>5.6</v>
          </cell>
          <cell r="BM56">
            <v>7</v>
          </cell>
        </row>
        <row r="57">
          <cell r="AT57">
            <v>100</v>
          </cell>
          <cell r="BM57">
            <v>120</v>
          </cell>
        </row>
        <row r="58">
          <cell r="AT58">
            <v>27.5</v>
          </cell>
          <cell r="BM58">
            <v>35.799999999999997</v>
          </cell>
        </row>
        <row r="59">
          <cell r="AT59">
            <v>40</v>
          </cell>
          <cell r="BM59">
            <v>50</v>
          </cell>
        </row>
        <row r="60">
          <cell r="AT60">
            <v>75</v>
          </cell>
          <cell r="BM60">
            <v>98</v>
          </cell>
        </row>
        <row r="61">
          <cell r="AT61">
            <v>0</v>
          </cell>
          <cell r="BM61">
            <v>0</v>
          </cell>
        </row>
        <row r="62">
          <cell r="AT62">
            <v>0</v>
          </cell>
          <cell r="BM62">
            <v>0</v>
          </cell>
        </row>
        <row r="64">
          <cell r="AT64">
            <v>85</v>
          </cell>
          <cell r="BM64">
            <v>142</v>
          </cell>
        </row>
        <row r="65">
          <cell r="AT65">
            <v>0</v>
          </cell>
          <cell r="BM65">
            <v>0</v>
          </cell>
        </row>
        <row r="66">
          <cell r="AT66">
            <v>25</v>
          </cell>
          <cell r="BM66">
            <v>26</v>
          </cell>
        </row>
        <row r="67">
          <cell r="AT67">
            <v>0</v>
          </cell>
          <cell r="BM67">
            <v>0</v>
          </cell>
        </row>
        <row r="68">
          <cell r="BM68">
            <v>0</v>
          </cell>
        </row>
        <row r="69">
          <cell r="AT69">
            <v>0</v>
          </cell>
          <cell r="BM69">
            <v>0</v>
          </cell>
        </row>
        <row r="71">
          <cell r="AT71">
            <v>0</v>
          </cell>
          <cell r="BM71">
            <v>0</v>
          </cell>
        </row>
        <row r="72">
          <cell r="AT72">
            <v>1.2000000000000002</v>
          </cell>
          <cell r="BM72">
            <v>3.4000000000000004</v>
          </cell>
        </row>
        <row r="74">
          <cell r="AT74">
            <v>14</v>
          </cell>
          <cell r="BM74">
            <v>17.5</v>
          </cell>
        </row>
        <row r="75">
          <cell r="AT75">
            <v>0</v>
          </cell>
          <cell r="BM75">
            <v>0</v>
          </cell>
        </row>
        <row r="76">
          <cell r="AT76">
            <v>120</v>
          </cell>
          <cell r="BM76">
            <v>150</v>
          </cell>
        </row>
        <row r="77">
          <cell r="AT77">
            <v>0</v>
          </cell>
          <cell r="BM77">
            <v>0</v>
          </cell>
        </row>
        <row r="78">
          <cell r="AT78">
            <v>3</v>
          </cell>
          <cell r="BM78">
            <v>3.6</v>
          </cell>
        </row>
        <row r="79">
          <cell r="AT79">
            <v>74</v>
          </cell>
          <cell r="BM79">
            <v>88.5</v>
          </cell>
        </row>
        <row r="80">
          <cell r="AT80">
            <v>42.2</v>
          </cell>
          <cell r="BM80">
            <v>79.2</v>
          </cell>
        </row>
        <row r="81">
          <cell r="AT81">
            <v>0</v>
          </cell>
          <cell r="BM81">
            <v>0</v>
          </cell>
        </row>
        <row r="82">
          <cell r="AT82">
            <v>0</v>
          </cell>
          <cell r="BM82">
            <v>0</v>
          </cell>
        </row>
        <row r="83">
          <cell r="AT83">
            <v>0</v>
          </cell>
          <cell r="BM83">
            <v>0</v>
          </cell>
        </row>
        <row r="84">
          <cell r="AT84">
            <v>21</v>
          </cell>
          <cell r="BM84">
            <v>21</v>
          </cell>
        </row>
        <row r="85">
          <cell r="AT85">
            <v>0</v>
          </cell>
          <cell r="BM85">
            <v>0</v>
          </cell>
        </row>
        <row r="86">
          <cell r="AT86">
            <v>0</v>
          </cell>
          <cell r="BM86">
            <v>0</v>
          </cell>
        </row>
        <row r="87">
          <cell r="AT87">
            <v>5</v>
          </cell>
          <cell r="BM87">
            <v>6</v>
          </cell>
        </row>
        <row r="88">
          <cell r="AT88">
            <v>0</v>
          </cell>
          <cell r="BM88">
            <v>0</v>
          </cell>
        </row>
        <row r="89">
          <cell r="AT89">
            <v>3.5</v>
          </cell>
          <cell r="BM89">
            <v>3.5</v>
          </cell>
        </row>
        <row r="91">
          <cell r="AT91">
            <v>0</v>
          </cell>
          <cell r="BM91">
            <v>0</v>
          </cell>
        </row>
        <row r="92">
          <cell r="AT92">
            <v>0</v>
          </cell>
          <cell r="BM92">
            <v>0</v>
          </cell>
        </row>
        <row r="93">
          <cell r="AT93">
            <v>0</v>
          </cell>
          <cell r="BM93">
            <v>0</v>
          </cell>
        </row>
        <row r="94">
          <cell r="AT94">
            <v>0</v>
          </cell>
          <cell r="BM94">
            <v>0</v>
          </cell>
        </row>
        <row r="95">
          <cell r="AT95">
            <v>0</v>
          </cell>
          <cell r="BM95">
            <v>0</v>
          </cell>
        </row>
        <row r="96">
          <cell r="AT96">
            <v>210</v>
          </cell>
          <cell r="BM96">
            <v>210</v>
          </cell>
        </row>
        <row r="97">
          <cell r="AT97">
            <v>0</v>
          </cell>
          <cell r="BM97">
            <v>0</v>
          </cell>
        </row>
        <row r="98">
          <cell r="AT98">
            <v>0</v>
          </cell>
          <cell r="BM98">
            <v>0</v>
          </cell>
        </row>
        <row r="99">
          <cell r="AT99">
            <v>0</v>
          </cell>
          <cell r="BM99">
            <v>0</v>
          </cell>
        </row>
      </sheetData>
      <sheetData sheetId="18"/>
      <sheetData sheetId="19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6"/>
  <sheetViews>
    <sheetView topLeftCell="A10" zoomScaleNormal="100" workbookViewId="0">
      <selection activeCell="E29" sqref="E29:M29"/>
    </sheetView>
  </sheetViews>
  <sheetFormatPr defaultRowHeight="15"/>
  <cols>
    <col min="2" max="2" width="7.7109375" customWidth="1"/>
    <col min="3" max="3" width="3.42578125" customWidth="1"/>
    <col min="4" max="4" width="9.140625" hidden="1" customWidth="1"/>
    <col min="5" max="5" width="32.7109375" customWidth="1"/>
    <col min="6" max="6" width="17.28515625" customWidth="1"/>
    <col min="7" max="7" width="7.42578125" customWidth="1"/>
    <col min="8" max="8" width="6.42578125" customWidth="1"/>
    <col min="9" max="9" width="4.85546875" customWidth="1"/>
    <col min="10" max="10" width="5" customWidth="1"/>
    <col min="12" max="12" width="18.42578125" customWidth="1"/>
  </cols>
  <sheetData>
    <row r="1" spans="1:15" ht="20.25">
      <c r="A1" s="52"/>
      <c r="B1" s="52"/>
      <c r="C1" s="52"/>
      <c r="D1" s="52"/>
      <c r="E1" s="52"/>
      <c r="F1" s="52"/>
      <c r="K1" s="555" t="s">
        <v>10</v>
      </c>
      <c r="L1" s="555"/>
      <c r="M1" s="555"/>
      <c r="N1" s="555"/>
      <c r="O1" s="52"/>
    </row>
    <row r="2" spans="1:15" ht="21" customHeight="1">
      <c r="A2" s="556" t="s">
        <v>54</v>
      </c>
      <c r="B2" s="556"/>
      <c r="C2" s="556"/>
      <c r="D2" s="556"/>
      <c r="E2" s="556"/>
      <c r="F2" s="561"/>
      <c r="G2" s="561"/>
      <c r="H2" s="561"/>
      <c r="I2" s="561"/>
      <c r="J2" s="561"/>
      <c r="K2" s="555" t="s">
        <v>45</v>
      </c>
      <c r="L2" s="555"/>
      <c r="M2" s="555"/>
      <c r="N2" s="555"/>
      <c r="O2" s="52"/>
    </row>
    <row r="3" spans="1:15" ht="20.100000000000001" customHeight="1">
      <c r="A3" s="556" t="s">
        <v>162</v>
      </c>
      <c r="B3" s="556"/>
      <c r="C3" s="556"/>
      <c r="D3" s="556"/>
      <c r="E3" s="556"/>
      <c r="F3" s="560"/>
      <c r="G3" s="560"/>
      <c r="H3" s="560"/>
      <c r="I3" s="560"/>
      <c r="J3" s="560"/>
      <c r="K3" s="555" t="s">
        <v>46</v>
      </c>
      <c r="L3" s="555"/>
      <c r="M3" s="555"/>
      <c r="N3" s="555"/>
      <c r="O3" s="52"/>
    </row>
    <row r="4" spans="1:15" ht="17.25" customHeight="1">
      <c r="A4" s="557"/>
      <c r="B4" s="557"/>
      <c r="C4" s="557"/>
      <c r="D4" s="557"/>
      <c r="E4" s="557"/>
      <c r="F4" s="210"/>
      <c r="G4" s="210"/>
      <c r="H4" s="210"/>
      <c r="I4" s="210"/>
      <c r="J4" s="210"/>
      <c r="K4" s="215"/>
      <c r="L4" s="215"/>
      <c r="M4" s="215"/>
      <c r="N4" s="215"/>
      <c r="O4" s="52"/>
    </row>
    <row r="5" spans="1:15" ht="20.100000000000001" customHeight="1">
      <c r="A5" s="557" t="s">
        <v>55</v>
      </c>
      <c r="B5" s="557"/>
      <c r="C5" s="557"/>
      <c r="D5" s="557"/>
      <c r="E5" s="557"/>
      <c r="F5" s="53"/>
      <c r="K5" s="555" t="s">
        <v>56</v>
      </c>
      <c r="L5" s="555"/>
      <c r="M5" s="555"/>
      <c r="N5" s="555"/>
      <c r="O5" s="555"/>
    </row>
    <row r="6" spans="1:15" ht="20.100000000000001" customHeight="1">
      <c r="A6" s="555" t="s">
        <v>346</v>
      </c>
      <c r="B6" s="555"/>
      <c r="C6" s="555"/>
      <c r="D6" s="555"/>
      <c r="E6" s="555"/>
      <c r="F6" s="565"/>
      <c r="G6" s="565"/>
      <c r="H6" s="565"/>
      <c r="I6" s="565"/>
      <c r="J6" s="85"/>
      <c r="K6" s="566" t="s">
        <v>346</v>
      </c>
      <c r="L6" s="566"/>
      <c r="M6" s="566"/>
      <c r="N6" s="566"/>
      <c r="O6" s="52"/>
    </row>
    <row r="7" spans="1:15" ht="23.25" customHeight="1">
      <c r="A7" s="563"/>
      <c r="B7" s="563"/>
      <c r="C7" s="211"/>
      <c r="D7" s="52"/>
      <c r="E7" s="52"/>
      <c r="F7" s="564"/>
      <c r="G7" s="564"/>
      <c r="H7" s="564"/>
      <c r="I7" s="564"/>
      <c r="K7" s="563"/>
      <c r="L7" s="563"/>
      <c r="M7" s="563"/>
      <c r="N7" s="563"/>
      <c r="O7" s="52"/>
    </row>
    <row r="8" spans="1:15" ht="18" customHeight="1">
      <c r="A8" s="562" t="s">
        <v>54</v>
      </c>
      <c r="B8" s="562"/>
      <c r="C8" s="562"/>
      <c r="D8" s="562"/>
      <c r="E8" s="562"/>
      <c r="F8" s="562"/>
      <c r="G8" s="212"/>
      <c r="H8" s="212"/>
      <c r="I8" s="212"/>
      <c r="K8" s="211"/>
      <c r="L8" s="211"/>
      <c r="M8" s="211"/>
      <c r="N8" s="211"/>
      <c r="O8" s="52"/>
    </row>
    <row r="9" spans="1:15" ht="18" customHeight="1">
      <c r="A9" s="562" t="s">
        <v>161</v>
      </c>
      <c r="B9" s="562"/>
      <c r="C9" s="562"/>
      <c r="D9" s="562"/>
      <c r="E9" s="562"/>
      <c r="F9" s="562"/>
      <c r="G9" s="212"/>
      <c r="H9" s="212"/>
      <c r="I9" s="212"/>
      <c r="K9" s="211"/>
      <c r="L9" s="211"/>
      <c r="M9" s="211"/>
      <c r="N9" s="211"/>
      <c r="O9" s="52"/>
    </row>
    <row r="10" spans="1:15" ht="18" customHeight="1">
      <c r="A10" s="558"/>
      <c r="B10" s="558"/>
      <c r="C10" s="558"/>
      <c r="D10" s="558"/>
      <c r="E10" s="558"/>
      <c r="F10" s="558"/>
      <c r="G10" s="212"/>
      <c r="H10" s="212"/>
      <c r="I10" s="212"/>
      <c r="K10" s="211"/>
      <c r="L10" s="211"/>
      <c r="M10" s="211"/>
      <c r="N10" s="211"/>
      <c r="O10" s="52"/>
    </row>
    <row r="11" spans="1:15" ht="18" customHeight="1">
      <c r="A11" s="558" t="s">
        <v>166</v>
      </c>
      <c r="B11" s="558"/>
      <c r="C11" s="558"/>
      <c r="D11" s="558"/>
      <c r="E11" s="558"/>
      <c r="F11" s="558"/>
      <c r="G11" s="212"/>
      <c r="H11" s="212"/>
      <c r="I11" s="212"/>
      <c r="K11" s="211"/>
      <c r="L11" s="211"/>
      <c r="M11" s="211"/>
      <c r="N11" s="211"/>
      <c r="O11" s="52"/>
    </row>
    <row r="12" spans="1:15" ht="18" customHeight="1">
      <c r="A12" s="555" t="s">
        <v>346</v>
      </c>
      <c r="B12" s="555"/>
      <c r="C12" s="555"/>
      <c r="D12" s="555"/>
      <c r="E12" s="555"/>
      <c r="F12" s="555"/>
      <c r="G12" s="212"/>
      <c r="H12" s="212"/>
      <c r="I12" s="212"/>
      <c r="K12" s="211"/>
      <c r="L12" s="211"/>
      <c r="M12" s="211"/>
      <c r="N12" s="211"/>
      <c r="O12" s="52"/>
    </row>
    <row r="13" spans="1:15" ht="18" customHeight="1">
      <c r="A13" s="211"/>
      <c r="B13" s="211"/>
      <c r="C13" s="211"/>
      <c r="D13" s="52"/>
      <c r="E13" s="52"/>
      <c r="F13" s="212"/>
      <c r="G13" s="212"/>
      <c r="H13" s="212"/>
      <c r="I13" s="212"/>
      <c r="K13" s="211"/>
      <c r="L13" s="211"/>
      <c r="M13" s="211"/>
      <c r="N13" s="211"/>
      <c r="O13" s="52"/>
    </row>
    <row r="14" spans="1:15" ht="21" customHeight="1">
      <c r="A14" s="556" t="s">
        <v>54</v>
      </c>
      <c r="B14" s="556"/>
      <c r="C14" s="556"/>
      <c r="D14" s="556"/>
      <c r="E14" s="556"/>
      <c r="F14" s="212"/>
      <c r="G14" s="212"/>
      <c r="H14" s="212"/>
      <c r="I14" s="212"/>
      <c r="K14" s="211"/>
      <c r="L14" s="211"/>
      <c r="M14" s="211"/>
      <c r="N14" s="211"/>
      <c r="O14" s="52"/>
    </row>
    <row r="15" spans="1:15" ht="18" customHeight="1">
      <c r="A15" s="556" t="s">
        <v>350</v>
      </c>
      <c r="B15" s="556"/>
      <c r="C15" s="556"/>
      <c r="D15" s="556"/>
      <c r="E15" s="556"/>
      <c r="F15" s="212"/>
      <c r="G15" s="212"/>
      <c r="H15" s="212"/>
      <c r="I15" s="212"/>
      <c r="K15" s="211"/>
      <c r="L15" s="211"/>
      <c r="M15" s="211"/>
      <c r="N15" s="211"/>
      <c r="O15" s="52"/>
    </row>
    <row r="16" spans="1:15" ht="18" customHeight="1">
      <c r="A16" s="557"/>
      <c r="B16" s="557"/>
      <c r="C16" s="557"/>
      <c r="D16" s="557"/>
      <c r="E16" s="557"/>
      <c r="F16" s="212"/>
      <c r="G16" s="212"/>
      <c r="H16" s="212"/>
      <c r="I16" s="212"/>
      <c r="K16" s="211"/>
      <c r="L16" s="211"/>
      <c r="M16" s="211"/>
      <c r="N16" s="211"/>
      <c r="O16" s="52"/>
    </row>
    <row r="17" spans="1:15" ht="18" customHeight="1">
      <c r="A17" s="557" t="s">
        <v>55</v>
      </c>
      <c r="B17" s="557"/>
      <c r="C17" s="557"/>
      <c r="D17" s="557"/>
      <c r="E17" s="557"/>
      <c r="F17" s="212"/>
      <c r="G17" s="212"/>
      <c r="H17" s="212"/>
      <c r="I17" s="212"/>
      <c r="K17" s="211"/>
      <c r="L17" s="211"/>
      <c r="M17" s="211"/>
      <c r="N17" s="211"/>
      <c r="O17" s="52"/>
    </row>
    <row r="18" spans="1:15" ht="18" customHeight="1">
      <c r="A18" s="555" t="s">
        <v>346</v>
      </c>
      <c r="B18" s="555"/>
      <c r="C18" s="555"/>
      <c r="D18" s="555"/>
      <c r="E18" s="555"/>
      <c r="F18" s="212"/>
      <c r="G18" s="212"/>
      <c r="H18" s="212"/>
      <c r="I18" s="212"/>
      <c r="K18" s="211"/>
      <c r="L18" s="211"/>
      <c r="M18" s="211"/>
      <c r="N18" s="211"/>
      <c r="O18" s="52"/>
    </row>
    <row r="19" spans="1:15" ht="18" customHeight="1">
      <c r="A19" s="211"/>
      <c r="B19" s="211"/>
      <c r="C19" s="211"/>
      <c r="D19" s="52"/>
      <c r="E19" s="52"/>
      <c r="F19" s="212"/>
      <c r="G19" s="212"/>
      <c r="H19" s="212"/>
      <c r="I19" s="212"/>
      <c r="K19" s="211"/>
      <c r="L19" s="211"/>
      <c r="M19" s="211"/>
      <c r="N19" s="211"/>
      <c r="O19" s="52"/>
    </row>
    <row r="20" spans="1:15" ht="18" customHeight="1">
      <c r="A20" s="556" t="s">
        <v>54</v>
      </c>
      <c r="B20" s="556"/>
      <c r="C20" s="556"/>
      <c r="D20" s="556"/>
      <c r="E20" s="556"/>
      <c r="F20" s="212"/>
      <c r="G20" s="212"/>
      <c r="H20" s="212"/>
      <c r="I20" s="212"/>
      <c r="K20" s="211"/>
      <c r="L20" s="211"/>
      <c r="M20" s="211"/>
      <c r="N20" s="211"/>
      <c r="O20" s="52"/>
    </row>
    <row r="21" spans="1:15" ht="18" customHeight="1">
      <c r="A21" s="556" t="s">
        <v>158</v>
      </c>
      <c r="B21" s="556"/>
      <c r="C21" s="556"/>
      <c r="D21" s="556"/>
      <c r="E21" s="556"/>
      <c r="F21" s="212"/>
      <c r="G21" s="212"/>
      <c r="H21" s="212"/>
      <c r="I21" s="212"/>
      <c r="K21" s="211"/>
      <c r="L21" s="211"/>
      <c r="M21" s="211"/>
      <c r="N21" s="211"/>
      <c r="O21" s="52"/>
    </row>
    <row r="22" spans="1:15" ht="18" customHeight="1">
      <c r="A22" s="559"/>
      <c r="B22" s="559"/>
      <c r="C22" s="559"/>
      <c r="D22" s="559"/>
      <c r="E22" s="559"/>
      <c r="F22" s="212"/>
      <c r="G22" s="212"/>
      <c r="H22" s="212"/>
      <c r="I22" s="212"/>
      <c r="K22" s="211"/>
      <c r="L22" s="211"/>
      <c r="M22" s="211"/>
      <c r="N22" s="211"/>
      <c r="O22" s="52"/>
    </row>
    <row r="23" spans="1:15" ht="18" customHeight="1">
      <c r="A23" s="557" t="s">
        <v>55</v>
      </c>
      <c r="B23" s="557"/>
      <c r="C23" s="557"/>
      <c r="D23" s="557"/>
      <c r="E23" s="557"/>
      <c r="F23" s="212"/>
      <c r="G23" s="212"/>
      <c r="H23" s="212"/>
      <c r="I23" s="212"/>
      <c r="K23" s="211"/>
      <c r="L23" s="211"/>
      <c r="M23" s="211"/>
      <c r="N23" s="211"/>
      <c r="O23" s="52"/>
    </row>
    <row r="24" spans="1:15" ht="18" customHeight="1">
      <c r="A24" s="555" t="s">
        <v>346</v>
      </c>
      <c r="B24" s="555"/>
      <c r="C24" s="555"/>
      <c r="D24" s="555"/>
      <c r="E24" s="555"/>
      <c r="F24" s="212"/>
      <c r="G24" s="212"/>
      <c r="H24" s="212"/>
      <c r="I24" s="212"/>
      <c r="K24" s="211"/>
      <c r="L24" s="211"/>
      <c r="M24" s="211"/>
      <c r="N24" s="211"/>
      <c r="O24" s="52"/>
    </row>
    <row r="25" spans="1:15" ht="18" customHeight="1">
      <c r="A25" s="211"/>
      <c r="B25" s="211"/>
      <c r="C25" s="211"/>
      <c r="D25" s="52"/>
      <c r="E25" s="52"/>
      <c r="F25" s="212"/>
      <c r="G25" s="212"/>
      <c r="H25" s="212"/>
      <c r="I25" s="212"/>
      <c r="K25" s="211"/>
      <c r="L25" s="211"/>
      <c r="M25" s="211"/>
      <c r="N25" s="211"/>
      <c r="O25" s="52"/>
    </row>
    <row r="26" spans="1:15" hidden="1">
      <c r="A26" s="560"/>
      <c r="B26" s="560"/>
      <c r="C26" s="560"/>
      <c r="D26" s="560"/>
      <c r="E26" s="53"/>
    </row>
    <row r="27" spans="1:15" ht="37.5" customHeight="1">
      <c r="A27" s="96"/>
      <c r="B27" s="96"/>
      <c r="C27" s="219"/>
      <c r="D27" s="219"/>
      <c r="E27" s="219"/>
      <c r="F27" s="219"/>
      <c r="G27" s="220" t="s">
        <v>252</v>
      </c>
      <c r="H27" s="220"/>
      <c r="I27" s="220"/>
      <c r="J27" s="220"/>
      <c r="K27" s="220"/>
      <c r="L27" s="220"/>
      <c r="M27" s="220"/>
    </row>
    <row r="28" spans="1:15" ht="14.25" customHeight="1">
      <c r="A28" s="225"/>
      <c r="B28" s="225"/>
      <c r="C28" s="221"/>
      <c r="D28" s="221"/>
      <c r="E28" s="221"/>
      <c r="F28" s="221"/>
      <c r="G28" s="221"/>
      <c r="H28" s="95"/>
      <c r="I28" s="95"/>
      <c r="J28" s="95"/>
      <c r="K28" s="95"/>
      <c r="L28" s="95"/>
      <c r="M28" s="95"/>
    </row>
    <row r="29" spans="1:15" ht="30.75" customHeight="1">
      <c r="A29" s="225"/>
      <c r="B29" s="225"/>
      <c r="C29" s="222"/>
      <c r="D29" s="222"/>
      <c r="E29" s="554" t="s">
        <v>354</v>
      </c>
      <c r="F29" s="554"/>
      <c r="G29" s="554"/>
      <c r="H29" s="554"/>
      <c r="I29" s="554"/>
      <c r="J29" s="554"/>
      <c r="K29" s="554"/>
      <c r="L29" s="554"/>
      <c r="M29" s="554"/>
    </row>
    <row r="30" spans="1:15" ht="21" customHeight="1">
      <c r="A30" s="96"/>
      <c r="B30" s="96"/>
      <c r="C30" s="220"/>
      <c r="D30" s="220"/>
      <c r="E30" s="220"/>
      <c r="F30" s="96"/>
      <c r="G30" s="95"/>
      <c r="H30" s="95"/>
      <c r="I30" s="95"/>
      <c r="J30" s="95"/>
      <c r="K30" s="95"/>
      <c r="L30" s="95"/>
      <c r="M30" s="95"/>
    </row>
    <row r="31" spans="1:15" ht="39.75" customHeight="1">
      <c r="A31" s="225"/>
      <c r="B31" s="225"/>
      <c r="C31" s="221"/>
      <c r="D31" s="221"/>
      <c r="E31" s="221"/>
      <c r="F31" s="221"/>
      <c r="G31" s="220" t="s">
        <v>94</v>
      </c>
      <c r="H31" s="220"/>
      <c r="I31" s="220"/>
      <c r="J31" s="220"/>
      <c r="K31" s="220"/>
      <c r="L31" s="220"/>
      <c r="M31" s="220"/>
    </row>
    <row r="32" spans="1:15" ht="20.25" customHeight="1">
      <c r="A32" s="53"/>
      <c r="B32" s="53"/>
      <c r="C32" s="217"/>
      <c r="D32" s="217"/>
      <c r="E32" s="217"/>
      <c r="F32" s="217"/>
    </row>
    <row r="33" spans="1:15" ht="22.5" customHeight="1">
      <c r="A33" s="52"/>
      <c r="B33" s="52"/>
      <c r="C33" s="216"/>
      <c r="D33" s="216"/>
      <c r="E33" s="216"/>
      <c r="F33" s="216"/>
      <c r="G33" s="223" t="s">
        <v>146</v>
      </c>
      <c r="H33" s="223"/>
      <c r="I33" s="223"/>
      <c r="J33" s="223"/>
      <c r="K33" s="223"/>
      <c r="L33" s="223"/>
      <c r="M33" s="223"/>
    </row>
    <row r="34" spans="1:15" ht="18.75" customHeight="1">
      <c r="A34" s="556" t="s">
        <v>54</v>
      </c>
      <c r="B34" s="556"/>
      <c r="C34" s="556"/>
      <c r="D34" s="556"/>
      <c r="E34" s="556"/>
      <c r="F34" s="218"/>
      <c r="G34" s="98"/>
      <c r="H34" s="94"/>
      <c r="I34" s="94"/>
      <c r="J34" s="94"/>
      <c r="K34" s="94"/>
      <c r="L34" s="94"/>
      <c r="M34" s="94"/>
    </row>
    <row r="35" spans="1:15" ht="30.75" customHeight="1">
      <c r="A35" s="556" t="s">
        <v>255</v>
      </c>
      <c r="B35" s="556"/>
      <c r="C35" s="556"/>
      <c r="D35" s="556"/>
      <c r="E35" s="556"/>
      <c r="F35" s="217"/>
      <c r="G35" s="224" t="s">
        <v>347</v>
      </c>
      <c r="H35" s="224"/>
      <c r="I35" s="224"/>
      <c r="J35" s="224"/>
      <c r="K35" s="224"/>
      <c r="L35" s="224"/>
      <c r="M35" s="224"/>
    </row>
    <row r="36" spans="1:15" ht="20.25">
      <c r="A36" s="556" t="s">
        <v>292</v>
      </c>
      <c r="B36" s="556"/>
      <c r="C36" s="556"/>
      <c r="D36" s="556"/>
      <c r="E36" s="556"/>
    </row>
    <row r="37" spans="1:15" ht="18.75" customHeight="1">
      <c r="A37" s="557" t="s">
        <v>55</v>
      </c>
      <c r="B37" s="557"/>
      <c r="C37" s="557"/>
      <c r="D37" s="557"/>
      <c r="E37" s="557"/>
      <c r="F37" s="52"/>
      <c r="G37" s="52"/>
      <c r="H37" s="52"/>
      <c r="J37" s="561"/>
      <c r="K37" s="561"/>
      <c r="L37" s="561"/>
      <c r="M37" s="561"/>
    </row>
    <row r="38" spans="1:15" ht="20.25">
      <c r="A38" s="555" t="s">
        <v>346</v>
      </c>
      <c r="B38" s="555"/>
      <c r="C38" s="555"/>
      <c r="D38" s="555"/>
      <c r="E38" s="555"/>
      <c r="F38" s="52"/>
      <c r="G38" s="52"/>
      <c r="H38" s="52"/>
      <c r="J38" s="562" t="s">
        <v>54</v>
      </c>
      <c r="K38" s="562"/>
      <c r="L38" s="562"/>
      <c r="M38" s="562"/>
      <c r="N38" s="562"/>
      <c r="O38" s="562"/>
    </row>
    <row r="39" spans="1:15" ht="20.25">
      <c r="A39" s="556" t="s">
        <v>54</v>
      </c>
      <c r="B39" s="556"/>
      <c r="C39" s="556"/>
      <c r="D39" s="556"/>
      <c r="E39" s="556"/>
      <c r="F39" s="53"/>
      <c r="G39" s="53"/>
      <c r="H39" s="53"/>
      <c r="J39" s="562" t="s">
        <v>163</v>
      </c>
      <c r="K39" s="562"/>
      <c r="L39" s="562"/>
      <c r="M39" s="562"/>
      <c r="N39" s="562"/>
      <c r="O39" s="562"/>
    </row>
    <row r="40" spans="1:15" ht="20.25">
      <c r="A40" s="556" t="s">
        <v>164</v>
      </c>
      <c r="B40" s="556"/>
      <c r="C40" s="556"/>
      <c r="D40" s="556"/>
      <c r="E40" s="556"/>
      <c r="F40" s="53"/>
      <c r="G40" s="53"/>
      <c r="H40" s="53"/>
      <c r="J40" s="558"/>
      <c r="K40" s="558"/>
      <c r="L40" s="558"/>
      <c r="M40" s="558"/>
      <c r="N40" s="558"/>
      <c r="O40" s="558"/>
    </row>
    <row r="41" spans="1:15" ht="16.5" customHeight="1">
      <c r="A41" s="556" t="s">
        <v>165</v>
      </c>
      <c r="B41" s="556"/>
      <c r="C41" s="556"/>
      <c r="D41" s="556"/>
      <c r="E41" s="556"/>
      <c r="F41" s="52"/>
      <c r="G41" s="52"/>
      <c r="H41" s="52"/>
      <c r="J41" s="558" t="s">
        <v>166</v>
      </c>
      <c r="K41" s="558"/>
      <c r="L41" s="558"/>
      <c r="M41" s="558"/>
      <c r="N41" s="558"/>
      <c r="O41" s="558"/>
    </row>
    <row r="42" spans="1:15" ht="19.5" customHeight="1">
      <c r="A42" s="557" t="s">
        <v>55</v>
      </c>
      <c r="B42" s="557"/>
      <c r="C42" s="557"/>
      <c r="D42" s="557"/>
      <c r="E42" s="557"/>
      <c r="F42" s="53"/>
      <c r="G42" s="53"/>
      <c r="H42" s="53"/>
      <c r="J42" s="555" t="s">
        <v>346</v>
      </c>
      <c r="K42" s="555"/>
      <c r="L42" s="555"/>
      <c r="M42" s="555"/>
      <c r="N42" s="555"/>
      <c r="O42" s="555"/>
    </row>
    <row r="43" spans="1:15" ht="20.25">
      <c r="A43" s="555" t="s">
        <v>346</v>
      </c>
      <c r="B43" s="555"/>
      <c r="C43" s="555"/>
      <c r="D43" s="555"/>
      <c r="E43" s="555"/>
      <c r="F43" s="53"/>
      <c r="G43" s="53"/>
      <c r="H43" s="53"/>
      <c r="I43" s="54"/>
      <c r="J43" s="560"/>
      <c r="K43" s="560"/>
      <c r="L43" s="560"/>
      <c r="M43" s="560"/>
    </row>
    <row r="44" spans="1:15" ht="20.25">
      <c r="G44" s="54"/>
      <c r="H44" s="54"/>
      <c r="I44" s="54"/>
      <c r="J44" s="556" t="s">
        <v>54</v>
      </c>
      <c r="K44" s="556"/>
      <c r="L44" s="556"/>
      <c r="M44" s="556"/>
      <c r="N44" s="556"/>
    </row>
    <row r="45" spans="1:15" ht="20.25">
      <c r="J45" s="556" t="s">
        <v>253</v>
      </c>
      <c r="K45" s="556"/>
      <c r="L45" s="556"/>
      <c r="M45" s="556"/>
      <c r="N45" s="556"/>
    </row>
    <row r="46" spans="1:15" ht="20.25">
      <c r="A46" s="556" t="s">
        <v>54</v>
      </c>
      <c r="B46" s="556"/>
      <c r="C46" s="556"/>
      <c r="D46" s="556"/>
      <c r="E46" s="556"/>
      <c r="J46" s="556" t="s">
        <v>254</v>
      </c>
      <c r="K46" s="556"/>
      <c r="L46" s="556"/>
      <c r="M46" s="556"/>
      <c r="N46" s="556"/>
    </row>
    <row r="47" spans="1:15" ht="20.25">
      <c r="A47" s="556" t="s">
        <v>167</v>
      </c>
      <c r="B47" s="556"/>
      <c r="C47" s="556"/>
      <c r="D47" s="556"/>
      <c r="E47" s="556"/>
      <c r="J47" s="557" t="s">
        <v>55</v>
      </c>
      <c r="K47" s="557"/>
      <c r="L47" s="557"/>
      <c r="M47" s="557"/>
      <c r="N47" s="557"/>
    </row>
    <row r="48" spans="1:15" ht="20.25">
      <c r="A48" s="559"/>
      <c r="B48" s="559"/>
      <c r="C48" s="559"/>
      <c r="D48" s="559"/>
      <c r="E48" s="559"/>
      <c r="J48" s="555" t="s">
        <v>346</v>
      </c>
      <c r="K48" s="555"/>
      <c r="L48" s="555"/>
      <c r="M48" s="555"/>
      <c r="N48" s="555"/>
    </row>
    <row r="49" spans="1:15" ht="20.25">
      <c r="A49" s="557" t="s">
        <v>55</v>
      </c>
      <c r="B49" s="557"/>
      <c r="C49" s="557"/>
      <c r="D49" s="557"/>
      <c r="E49" s="557"/>
    </row>
    <row r="50" spans="1:15" ht="20.25">
      <c r="A50" s="555" t="s">
        <v>346</v>
      </c>
      <c r="B50" s="555"/>
      <c r="C50" s="555"/>
      <c r="D50" s="555"/>
      <c r="E50" s="555"/>
    </row>
    <row r="53" spans="1:15" ht="20.25">
      <c r="A53" s="556" t="s">
        <v>54</v>
      </c>
      <c r="B53" s="556"/>
      <c r="C53" s="556"/>
      <c r="D53" s="556"/>
      <c r="E53" s="556"/>
      <c r="K53" s="556" t="s">
        <v>54</v>
      </c>
      <c r="L53" s="556"/>
      <c r="M53" s="556"/>
      <c r="N53" s="556"/>
      <c r="O53" s="556"/>
    </row>
    <row r="54" spans="1:15" ht="20.25">
      <c r="A54" s="556" t="s">
        <v>256</v>
      </c>
      <c r="B54" s="556"/>
      <c r="C54" s="556"/>
      <c r="D54" s="556"/>
      <c r="E54" s="556"/>
      <c r="J54" s="556" t="s">
        <v>262</v>
      </c>
      <c r="K54" s="556"/>
      <c r="L54" s="556"/>
      <c r="M54" s="556"/>
      <c r="N54" s="556"/>
      <c r="O54" s="556"/>
    </row>
    <row r="55" spans="1:15" ht="20.25">
      <c r="A55" s="559"/>
      <c r="B55" s="559"/>
      <c r="C55" s="559"/>
      <c r="D55" s="559"/>
      <c r="E55" s="559"/>
      <c r="K55" s="557"/>
      <c r="L55" s="557"/>
      <c r="M55" s="557"/>
      <c r="N55" s="557"/>
      <c r="O55" s="557"/>
    </row>
    <row r="56" spans="1:15" ht="20.25">
      <c r="A56" s="557" t="s">
        <v>55</v>
      </c>
      <c r="B56" s="557"/>
      <c r="C56" s="557"/>
      <c r="D56" s="557"/>
      <c r="E56" s="557"/>
      <c r="K56" s="556" t="s">
        <v>55</v>
      </c>
      <c r="L56" s="556"/>
      <c r="M56" s="556"/>
      <c r="N56" s="556"/>
      <c r="O56" s="556"/>
    </row>
    <row r="57" spans="1:15" ht="20.25">
      <c r="A57" s="555" t="s">
        <v>346</v>
      </c>
      <c r="B57" s="555"/>
      <c r="C57" s="555"/>
      <c r="D57" s="555"/>
      <c r="E57" s="555"/>
      <c r="K57" s="555" t="s">
        <v>346</v>
      </c>
      <c r="L57" s="555"/>
      <c r="M57" s="555"/>
      <c r="N57" s="555"/>
      <c r="O57" s="555"/>
    </row>
    <row r="60" spans="1:15" ht="20.25">
      <c r="A60" s="556" t="s">
        <v>54</v>
      </c>
      <c r="B60" s="556"/>
      <c r="C60" s="556"/>
      <c r="D60" s="556"/>
      <c r="E60" s="556"/>
    </row>
    <row r="61" spans="1:15" ht="20.25">
      <c r="A61" s="556" t="s">
        <v>293</v>
      </c>
      <c r="B61" s="556"/>
      <c r="C61" s="556"/>
      <c r="D61" s="556"/>
      <c r="E61" s="556"/>
    </row>
    <row r="62" spans="1:15" ht="20.25">
      <c r="A62" s="556"/>
      <c r="B62" s="556"/>
      <c r="C62" s="556"/>
      <c r="D62" s="556"/>
      <c r="E62" s="556"/>
    </row>
    <row r="63" spans="1:15" ht="20.25">
      <c r="A63" s="557" t="s">
        <v>55</v>
      </c>
      <c r="B63" s="557"/>
      <c r="C63" s="557"/>
      <c r="D63" s="557"/>
      <c r="E63" s="557"/>
    </row>
    <row r="64" spans="1:15" ht="20.25">
      <c r="A64" s="555" t="s">
        <v>346</v>
      </c>
      <c r="B64" s="555"/>
      <c r="C64" s="555"/>
      <c r="D64" s="555"/>
      <c r="E64" s="555"/>
    </row>
    <row r="65" spans="6:9">
      <c r="F65" s="558" t="s">
        <v>11</v>
      </c>
      <c r="G65" s="558"/>
      <c r="H65" s="558"/>
      <c r="I65" s="558"/>
    </row>
    <row r="66" spans="6:9">
      <c r="F66" s="558"/>
      <c r="G66" s="558"/>
      <c r="H66" s="558"/>
      <c r="I66" s="558"/>
    </row>
  </sheetData>
  <mergeCells count="77">
    <mergeCell ref="K1:N1"/>
    <mergeCell ref="A2:E2"/>
    <mergeCell ref="F2:J2"/>
    <mergeCell ref="K2:N2"/>
    <mergeCell ref="A3:E3"/>
    <mergeCell ref="F3:J3"/>
    <mergeCell ref="K3:N3"/>
    <mergeCell ref="A4:E4"/>
    <mergeCell ref="A5:E5"/>
    <mergeCell ref="K5:O5"/>
    <mergeCell ref="A6:E6"/>
    <mergeCell ref="F6:I6"/>
    <mergeCell ref="K6:N6"/>
    <mergeCell ref="A17:E17"/>
    <mergeCell ref="A7:B7"/>
    <mergeCell ref="F7:I7"/>
    <mergeCell ref="K7:N7"/>
    <mergeCell ref="A14:E14"/>
    <mergeCell ref="A15:E15"/>
    <mergeCell ref="A16:E16"/>
    <mergeCell ref="A8:F8"/>
    <mergeCell ref="A9:F9"/>
    <mergeCell ref="A10:F10"/>
    <mergeCell ref="A11:F11"/>
    <mergeCell ref="A12:F12"/>
    <mergeCell ref="A18:E18"/>
    <mergeCell ref="A20:E20"/>
    <mergeCell ref="A21:E21"/>
    <mergeCell ref="A22:E22"/>
    <mergeCell ref="A23:E23"/>
    <mergeCell ref="J45:N45"/>
    <mergeCell ref="A40:E40"/>
    <mergeCell ref="J40:O40"/>
    <mergeCell ref="A24:E24"/>
    <mergeCell ref="A26:D26"/>
    <mergeCell ref="J37:M37"/>
    <mergeCell ref="J38:O38"/>
    <mergeCell ref="A39:E39"/>
    <mergeCell ref="J39:O39"/>
    <mergeCell ref="J44:N44"/>
    <mergeCell ref="J41:O41"/>
    <mergeCell ref="A42:E42"/>
    <mergeCell ref="J42:O42"/>
    <mergeCell ref="A43:E43"/>
    <mergeCell ref="J43:M43"/>
    <mergeCell ref="A34:E34"/>
    <mergeCell ref="F66:I66"/>
    <mergeCell ref="A46:E46"/>
    <mergeCell ref="A47:E47"/>
    <mergeCell ref="A48:E48"/>
    <mergeCell ref="A49:E49"/>
    <mergeCell ref="A57:E57"/>
    <mergeCell ref="A60:E60"/>
    <mergeCell ref="A61:E61"/>
    <mergeCell ref="A62:E62"/>
    <mergeCell ref="A63:E63"/>
    <mergeCell ref="A64:E64"/>
    <mergeCell ref="A53:E53"/>
    <mergeCell ref="A54:E54"/>
    <mergeCell ref="A55:E55"/>
    <mergeCell ref="A56:E56"/>
    <mergeCell ref="E29:M29"/>
    <mergeCell ref="K57:O57"/>
    <mergeCell ref="J46:N46"/>
    <mergeCell ref="J47:N47"/>
    <mergeCell ref="F65:I65"/>
    <mergeCell ref="J54:O54"/>
    <mergeCell ref="J48:N48"/>
    <mergeCell ref="K53:O53"/>
    <mergeCell ref="K55:O55"/>
    <mergeCell ref="K56:O56"/>
    <mergeCell ref="A35:E35"/>
    <mergeCell ref="A36:E36"/>
    <mergeCell ref="A37:E37"/>
    <mergeCell ref="A41:E41"/>
    <mergeCell ref="A38:E38"/>
    <mergeCell ref="A50:E50"/>
  </mergeCells>
  <pageMargins left="0.70866141732283472" right="0.70866141732283472" top="0.74803149606299213" bottom="0.74803149606299213" header="0.31496062992125984" footer="0.31496062992125984"/>
  <pageSetup paperSize="9" scale="5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J67"/>
  <sheetViews>
    <sheetView zoomScaleNormal="100" workbookViewId="0">
      <pane ySplit="6" topLeftCell="A7" activePane="bottomLeft" state="frozen"/>
      <selection pane="bottomLeft" activeCell="A31" sqref="A31:G37"/>
    </sheetView>
  </sheetViews>
  <sheetFormatPr defaultRowHeight="15"/>
  <cols>
    <col min="1" max="1" width="10" customWidth="1"/>
    <col min="2" max="2" width="49.28515625" customWidth="1"/>
    <col min="3" max="3" width="9.7109375" customWidth="1"/>
    <col min="7" max="7" width="12.85546875" customWidth="1"/>
  </cols>
  <sheetData>
    <row r="1" spans="1:10" ht="18.75">
      <c r="A1" s="572"/>
      <c r="B1" s="572"/>
      <c r="C1" s="572"/>
      <c r="D1" s="572"/>
      <c r="E1" s="572"/>
      <c r="F1" s="27"/>
      <c r="G1" s="27"/>
    </row>
    <row r="2" spans="1:10" ht="18.75">
      <c r="A2" s="572"/>
      <c r="B2" s="572"/>
      <c r="C2" s="167"/>
      <c r="D2" s="167"/>
      <c r="E2" s="167"/>
      <c r="F2" s="27"/>
      <c r="G2" s="27"/>
    </row>
    <row r="3" spans="1:10" ht="18.75">
      <c r="A3" s="572" t="s">
        <v>95</v>
      </c>
      <c r="B3" s="572"/>
      <c r="C3" s="167"/>
      <c r="D3" s="167"/>
      <c r="E3" s="167"/>
      <c r="F3" s="27"/>
      <c r="G3" s="27"/>
    </row>
    <row r="4" spans="1:10" ht="19.5" thickBot="1">
      <c r="A4" s="29" t="s">
        <v>62</v>
      </c>
      <c r="B4" s="29"/>
      <c r="C4" s="29"/>
      <c r="D4" s="29"/>
      <c r="E4" s="29"/>
      <c r="F4" s="27"/>
      <c r="G4" s="27"/>
    </row>
    <row r="5" spans="1:10" ht="33" customHeight="1" thickBot="1">
      <c r="A5" s="575" t="s">
        <v>0</v>
      </c>
      <c r="B5" s="570" t="s">
        <v>1</v>
      </c>
      <c r="C5" s="570" t="s">
        <v>2</v>
      </c>
      <c r="D5" s="573" t="s">
        <v>3</v>
      </c>
      <c r="E5" s="573"/>
      <c r="F5" s="574"/>
      <c r="G5" s="570" t="s">
        <v>7</v>
      </c>
    </row>
    <row r="6" spans="1:10" ht="23.25" customHeight="1" thickBot="1">
      <c r="A6" s="576"/>
      <c r="B6" s="571"/>
      <c r="C6" s="571"/>
      <c r="D6" s="30" t="s">
        <v>4</v>
      </c>
      <c r="E6" s="31" t="s">
        <v>5</v>
      </c>
      <c r="F6" s="30" t="s">
        <v>6</v>
      </c>
      <c r="G6" s="571"/>
    </row>
    <row r="7" spans="1:10" ht="24" customHeight="1" thickBot="1">
      <c r="A7" s="32"/>
      <c r="B7" s="33" t="s">
        <v>12</v>
      </c>
      <c r="C7" s="32"/>
      <c r="D7" s="34"/>
      <c r="E7" s="32"/>
      <c r="F7" s="34"/>
      <c r="G7" s="32"/>
    </row>
    <row r="8" spans="1:10" ht="21.75" customHeight="1" thickBot="1">
      <c r="A8" s="10">
        <v>302</v>
      </c>
      <c r="B8" s="25" t="s">
        <v>107</v>
      </c>
      <c r="C8" s="23">
        <v>215</v>
      </c>
      <c r="D8" s="104">
        <v>6</v>
      </c>
      <c r="E8" s="89">
        <v>6</v>
      </c>
      <c r="F8" s="105">
        <v>15</v>
      </c>
      <c r="G8" s="121">
        <f>(F8+D8)*4+E8*9</f>
        <v>138</v>
      </c>
    </row>
    <row r="9" spans="1:10" ht="18.75" customHeight="1" thickBot="1">
      <c r="A9" s="36" t="s">
        <v>242</v>
      </c>
      <c r="B9" s="37" t="s">
        <v>241</v>
      </c>
      <c r="C9" s="36">
        <v>100</v>
      </c>
      <c r="D9" s="106">
        <v>9</v>
      </c>
      <c r="E9" s="107">
        <v>12</v>
      </c>
      <c r="F9" s="106">
        <v>35</v>
      </c>
      <c r="G9" s="121">
        <f>(F9+D9)*4+E9*9</f>
        <v>284</v>
      </c>
    </row>
    <row r="10" spans="1:10" ht="15.75" thickBot="1">
      <c r="A10" s="36" t="s">
        <v>72</v>
      </c>
      <c r="B10" s="37" t="s">
        <v>29</v>
      </c>
      <c r="C10" s="36">
        <v>200</v>
      </c>
      <c r="D10" s="106">
        <v>0</v>
      </c>
      <c r="E10" s="107">
        <v>0</v>
      </c>
      <c r="F10" s="106">
        <v>9</v>
      </c>
      <c r="G10" s="510">
        <f>(F10+D10)*4+E10*9</f>
        <v>36</v>
      </c>
    </row>
    <row r="11" spans="1:10" ht="15.75" thickBot="1">
      <c r="A11" s="23" t="s">
        <v>26</v>
      </c>
      <c r="B11" s="35" t="s">
        <v>75</v>
      </c>
      <c r="C11" s="23">
        <v>16.8</v>
      </c>
      <c r="D11" s="104">
        <v>1</v>
      </c>
      <c r="E11" s="89">
        <v>0</v>
      </c>
      <c r="F11" s="104">
        <v>7</v>
      </c>
      <c r="G11" s="89">
        <f>(F11+D11)*4+E11*9</f>
        <v>32</v>
      </c>
    </row>
    <row r="12" spans="1:10" ht="15.75" thickBot="1">
      <c r="A12" s="507" t="s">
        <v>26</v>
      </c>
      <c r="B12" s="6" t="s">
        <v>82</v>
      </c>
      <c r="C12" s="508">
        <v>200</v>
      </c>
      <c r="D12" s="121">
        <v>1</v>
      </c>
      <c r="E12" s="148">
        <v>0</v>
      </c>
      <c r="F12" s="121">
        <v>10</v>
      </c>
      <c r="G12" s="509">
        <f>(F12+D12)*4+E12*9</f>
        <v>44</v>
      </c>
    </row>
    <row r="13" spans="1:10" ht="21.75" customHeight="1" thickBot="1">
      <c r="A13" s="75"/>
      <c r="B13" s="76" t="s">
        <v>8</v>
      </c>
      <c r="C13" s="515">
        <f>SUM(C8:C12)</f>
        <v>731.8</v>
      </c>
      <c r="D13" s="136">
        <f>SUM(D8:D12)</f>
        <v>17</v>
      </c>
      <c r="E13" s="511">
        <f>SUM(E8:E12)</f>
        <v>18</v>
      </c>
      <c r="F13" s="136">
        <f>SUM(F8:F12)</f>
        <v>76</v>
      </c>
      <c r="G13" s="136">
        <f>SUM(G8:G12)</f>
        <v>534</v>
      </c>
      <c r="H13" s="547">
        <f>D13/D13</f>
        <v>1</v>
      </c>
      <c r="I13" s="547">
        <f>E13/D13</f>
        <v>1.0588235294117647</v>
      </c>
      <c r="J13" s="550">
        <f>F13/D13</f>
        <v>4.4705882352941178</v>
      </c>
    </row>
    <row r="14" spans="1:10" ht="24" customHeight="1" thickBot="1">
      <c r="A14" s="41"/>
      <c r="B14" s="33" t="s">
        <v>60</v>
      </c>
      <c r="C14" s="166"/>
      <c r="D14" s="30"/>
      <c r="E14" s="31"/>
      <c r="F14" s="30"/>
      <c r="G14" s="31"/>
    </row>
    <row r="15" spans="1:10" ht="21" customHeight="1" thickBot="1">
      <c r="A15" s="10">
        <v>302</v>
      </c>
      <c r="B15" s="25" t="s">
        <v>107</v>
      </c>
      <c r="C15" s="23">
        <v>270</v>
      </c>
      <c r="D15" s="104">
        <v>9</v>
      </c>
      <c r="E15" s="89">
        <v>9</v>
      </c>
      <c r="F15" s="105">
        <v>18</v>
      </c>
      <c r="G15" s="121">
        <f>(F15+D15)*4+E15*9</f>
        <v>189</v>
      </c>
    </row>
    <row r="16" spans="1:10" ht="17.25" customHeight="1" thickBot="1">
      <c r="A16" s="36" t="s">
        <v>242</v>
      </c>
      <c r="B16" s="37" t="s">
        <v>241</v>
      </c>
      <c r="C16" s="36">
        <v>100</v>
      </c>
      <c r="D16" s="106">
        <v>9</v>
      </c>
      <c r="E16" s="107">
        <v>12</v>
      </c>
      <c r="F16" s="106">
        <v>35</v>
      </c>
      <c r="G16" s="121">
        <f>(F16+D16)*4+E16*9</f>
        <v>284</v>
      </c>
    </row>
    <row r="17" spans="1:10" ht="15" customHeight="1" thickBot="1">
      <c r="A17" s="36" t="s">
        <v>72</v>
      </c>
      <c r="B17" s="37" t="s">
        <v>29</v>
      </c>
      <c r="C17" s="36">
        <v>200</v>
      </c>
      <c r="D17" s="106">
        <v>0</v>
      </c>
      <c r="E17" s="107">
        <v>0</v>
      </c>
      <c r="F17" s="106">
        <v>9</v>
      </c>
      <c r="G17" s="510">
        <f>(F17+D17)*4+E17*9</f>
        <v>36</v>
      </c>
    </row>
    <row r="18" spans="1:10" ht="15" customHeight="1" thickBot="1">
      <c r="A18" s="23" t="s">
        <v>26</v>
      </c>
      <c r="B18" s="35" t="s">
        <v>75</v>
      </c>
      <c r="C18" s="23">
        <v>16.8</v>
      </c>
      <c r="D18" s="104">
        <v>1</v>
      </c>
      <c r="E18" s="89">
        <v>0</v>
      </c>
      <c r="F18" s="104">
        <v>7</v>
      </c>
      <c r="G18" s="89">
        <f>(F18+D18)*4+E18*9</f>
        <v>32</v>
      </c>
    </row>
    <row r="19" spans="1:10" ht="15" customHeight="1" thickBot="1">
      <c r="A19" s="507" t="s">
        <v>26</v>
      </c>
      <c r="B19" s="6" t="s">
        <v>82</v>
      </c>
      <c r="C19" s="508">
        <v>200</v>
      </c>
      <c r="D19" s="121">
        <v>1</v>
      </c>
      <c r="E19" s="148">
        <v>0</v>
      </c>
      <c r="F19" s="121">
        <v>10</v>
      </c>
      <c r="G19" s="509">
        <f>(F19+D19)*4+E19*9</f>
        <v>44</v>
      </c>
    </row>
    <row r="20" spans="1:10" ht="21.75" customHeight="1" thickBot="1">
      <c r="A20" s="78"/>
      <c r="B20" s="79" t="s">
        <v>8</v>
      </c>
      <c r="C20" s="512">
        <f>SUM(C15:C19)</f>
        <v>786.8</v>
      </c>
      <c r="D20" s="513">
        <f>SUM(D15:D19)</f>
        <v>20</v>
      </c>
      <c r="E20" s="514">
        <f>SUM(E15:E19)</f>
        <v>21</v>
      </c>
      <c r="F20" s="513">
        <f>SUM(F15:F19)</f>
        <v>79</v>
      </c>
      <c r="G20" s="513">
        <f>SUM(G15:G19)</f>
        <v>585</v>
      </c>
      <c r="H20" s="546">
        <f>D20/D20</f>
        <v>1</v>
      </c>
      <c r="I20" s="546">
        <f>E20/D20</f>
        <v>1.05</v>
      </c>
      <c r="J20" s="546">
        <f>F20/D20</f>
        <v>3.95</v>
      </c>
    </row>
    <row r="21" spans="1:10" ht="26.25" customHeight="1" thickBot="1">
      <c r="A21" s="41"/>
      <c r="B21" s="43" t="s">
        <v>9</v>
      </c>
      <c r="C21" s="41"/>
      <c r="D21" s="44"/>
      <c r="E21" s="41"/>
      <c r="F21" s="44"/>
      <c r="G21" s="41"/>
    </row>
    <row r="22" spans="1:10" ht="15.75" thickBot="1">
      <c r="A22" s="23">
        <v>132</v>
      </c>
      <c r="B22" s="35" t="s">
        <v>360</v>
      </c>
      <c r="C22" s="23">
        <v>250</v>
      </c>
      <c r="D22" s="112">
        <v>4</v>
      </c>
      <c r="E22" s="89">
        <v>8</v>
      </c>
      <c r="F22" s="112">
        <v>20</v>
      </c>
      <c r="G22" s="121">
        <f>(F22+D22)*4+E22*9</f>
        <v>168</v>
      </c>
    </row>
    <row r="23" spans="1:10" ht="15.75" thickBot="1">
      <c r="A23" s="26" t="s">
        <v>243</v>
      </c>
      <c r="B23" s="45" t="s">
        <v>244</v>
      </c>
      <c r="C23" s="26">
        <v>100</v>
      </c>
      <c r="D23" s="113">
        <v>9</v>
      </c>
      <c r="E23" s="114">
        <v>10</v>
      </c>
      <c r="F23" s="113">
        <v>8</v>
      </c>
      <c r="G23" s="121">
        <f>(F23+D23)*4+E23*9</f>
        <v>158</v>
      </c>
    </row>
    <row r="24" spans="1:10" ht="18.75" customHeight="1" thickBot="1">
      <c r="A24" s="23">
        <v>535</v>
      </c>
      <c r="B24" s="51" t="s">
        <v>91</v>
      </c>
      <c r="C24" s="23">
        <v>200</v>
      </c>
      <c r="D24" s="104">
        <v>5</v>
      </c>
      <c r="E24" s="89">
        <v>6</v>
      </c>
      <c r="F24" s="104">
        <v>9</v>
      </c>
      <c r="G24" s="121">
        <f>(F24+D24)*4+E24*9</f>
        <v>110</v>
      </c>
    </row>
    <row r="25" spans="1:10" ht="17.25" customHeight="1" thickBot="1">
      <c r="A25" s="26" t="s">
        <v>263</v>
      </c>
      <c r="B25" s="35" t="s">
        <v>264</v>
      </c>
      <c r="C25" s="23">
        <v>200</v>
      </c>
      <c r="D25" s="104">
        <v>1</v>
      </c>
      <c r="E25" s="89">
        <v>0</v>
      </c>
      <c r="F25" s="104">
        <v>4</v>
      </c>
      <c r="G25" s="121">
        <f>(F25+D25)*4+E25*9</f>
        <v>20</v>
      </c>
    </row>
    <row r="26" spans="1:10" ht="15.75" thickBot="1">
      <c r="A26" s="23" t="s">
        <v>26</v>
      </c>
      <c r="B26" s="35" t="s">
        <v>75</v>
      </c>
      <c r="C26" s="23">
        <v>33.6</v>
      </c>
      <c r="D26" s="505">
        <v>2</v>
      </c>
      <c r="E26" s="89">
        <v>1</v>
      </c>
      <c r="F26" s="506">
        <v>14</v>
      </c>
      <c r="G26" s="107">
        <f>(D26+F26)*4+E26*9</f>
        <v>73</v>
      </c>
    </row>
    <row r="27" spans="1:10" ht="15" customHeight="1" thickBot="1">
      <c r="A27" s="23" t="s">
        <v>26</v>
      </c>
      <c r="B27" s="35" t="s">
        <v>27</v>
      </c>
      <c r="C27" s="23">
        <v>33.6</v>
      </c>
      <c r="D27" s="505">
        <v>2</v>
      </c>
      <c r="E27" s="89">
        <v>1</v>
      </c>
      <c r="F27" s="506">
        <v>14</v>
      </c>
      <c r="G27" s="107">
        <f>(D27+F27)*4+E27*9</f>
        <v>73</v>
      </c>
    </row>
    <row r="28" spans="1:10" ht="15.75" thickBot="1">
      <c r="A28" s="38" t="s">
        <v>26</v>
      </c>
      <c r="B28" s="39" t="s">
        <v>322</v>
      </c>
      <c r="C28" s="40">
        <v>228.65</v>
      </c>
      <c r="D28" s="108">
        <v>5</v>
      </c>
      <c r="E28" s="109">
        <v>2</v>
      </c>
      <c r="F28" s="108">
        <v>50</v>
      </c>
      <c r="G28" s="89">
        <f>(D28+F28)*4+E28*9</f>
        <v>238</v>
      </c>
    </row>
    <row r="29" spans="1:10" ht="20.25" customHeight="1" thickBot="1">
      <c r="A29" s="59"/>
      <c r="B29" s="60" t="s">
        <v>8</v>
      </c>
      <c r="C29" s="115">
        <f>SUM(C22:C28)</f>
        <v>1045.8500000000001</v>
      </c>
      <c r="D29" s="115">
        <f>SUM(D22:D28)</f>
        <v>28</v>
      </c>
      <c r="E29" s="115">
        <f>SUM(E22:E28)</f>
        <v>28</v>
      </c>
      <c r="F29" s="115">
        <f>SUM(F22:F28)</f>
        <v>119</v>
      </c>
      <c r="G29" s="115">
        <f>SUM(G22:G28)</f>
        <v>840</v>
      </c>
      <c r="H29" s="531">
        <f>D29/D29</f>
        <v>1</v>
      </c>
      <c r="I29" s="531">
        <f>E29/D29</f>
        <v>1</v>
      </c>
      <c r="J29" s="531">
        <f>F29/D29</f>
        <v>4.25</v>
      </c>
    </row>
    <row r="30" spans="1:10" ht="25.5" customHeight="1" thickBot="1">
      <c r="A30" s="32"/>
      <c r="B30" s="33" t="s">
        <v>61</v>
      </c>
      <c r="C30" s="32"/>
      <c r="D30" s="34"/>
      <c r="E30" s="32"/>
      <c r="F30" s="34"/>
      <c r="G30" s="32"/>
    </row>
    <row r="31" spans="1:10" ht="15.75" thickBot="1">
      <c r="A31" s="23">
        <v>132</v>
      </c>
      <c r="B31" s="35" t="s">
        <v>360</v>
      </c>
      <c r="C31" s="23">
        <v>305</v>
      </c>
      <c r="D31" s="112">
        <v>6</v>
      </c>
      <c r="E31" s="89">
        <v>9</v>
      </c>
      <c r="F31" s="112">
        <v>28</v>
      </c>
      <c r="G31" s="121">
        <f>(F31+D31)*4+E31*9</f>
        <v>217</v>
      </c>
    </row>
    <row r="32" spans="1:10" ht="15.75" thickBot="1">
      <c r="A32" s="26" t="s">
        <v>243</v>
      </c>
      <c r="B32" s="45" t="s">
        <v>244</v>
      </c>
      <c r="C32" s="26">
        <v>120</v>
      </c>
      <c r="D32" s="113">
        <v>12</v>
      </c>
      <c r="E32" s="114">
        <v>11</v>
      </c>
      <c r="F32" s="113">
        <v>10</v>
      </c>
      <c r="G32" s="121">
        <f>(F32+D32)*4+E32*9</f>
        <v>187</v>
      </c>
    </row>
    <row r="33" spans="1:10" ht="15.75" thickBot="1">
      <c r="A33" s="23">
        <v>535</v>
      </c>
      <c r="B33" s="51" t="s">
        <v>91</v>
      </c>
      <c r="C33" s="23">
        <v>230</v>
      </c>
      <c r="D33" s="104">
        <v>5.6</v>
      </c>
      <c r="E33" s="89">
        <v>6.6</v>
      </c>
      <c r="F33" s="104">
        <v>10.6</v>
      </c>
      <c r="G33" s="121">
        <f>(F33+D33)*4+E33*9</f>
        <v>124.19999999999999</v>
      </c>
    </row>
    <row r="34" spans="1:10" ht="17.25" customHeight="1" thickBot="1">
      <c r="A34" s="26" t="s">
        <v>263</v>
      </c>
      <c r="B34" s="35" t="s">
        <v>264</v>
      </c>
      <c r="C34" s="23">
        <v>200</v>
      </c>
      <c r="D34" s="104">
        <v>0.6</v>
      </c>
      <c r="E34" s="89">
        <v>0</v>
      </c>
      <c r="F34" s="104">
        <v>3.9</v>
      </c>
      <c r="G34" s="121">
        <f>(F34+D34)*4+E34*9</f>
        <v>18</v>
      </c>
    </row>
    <row r="35" spans="1:10" ht="15.75" thickBot="1">
      <c r="A35" s="23" t="s">
        <v>26</v>
      </c>
      <c r="B35" s="35" t="s">
        <v>75</v>
      </c>
      <c r="C35" s="23">
        <v>33.6</v>
      </c>
      <c r="D35" s="505">
        <v>2</v>
      </c>
      <c r="E35" s="89">
        <v>1</v>
      </c>
      <c r="F35" s="506">
        <v>14</v>
      </c>
      <c r="G35" s="107">
        <f>(D35+F35)*4+E35*9</f>
        <v>73</v>
      </c>
    </row>
    <row r="36" spans="1:10" ht="15.75" thickBot="1">
      <c r="A36" s="23" t="s">
        <v>26</v>
      </c>
      <c r="B36" s="35" t="s">
        <v>27</v>
      </c>
      <c r="C36" s="23">
        <v>33.6</v>
      </c>
      <c r="D36" s="505">
        <v>2</v>
      </c>
      <c r="E36" s="89">
        <v>1</v>
      </c>
      <c r="F36" s="506">
        <v>14</v>
      </c>
      <c r="G36" s="107">
        <f>(D36+F36)*4+E36*9</f>
        <v>73</v>
      </c>
    </row>
    <row r="37" spans="1:10" ht="15.75" thickBot="1">
      <c r="A37" s="38" t="s">
        <v>26</v>
      </c>
      <c r="B37" s="39" t="s">
        <v>322</v>
      </c>
      <c r="C37" s="40">
        <v>237.65</v>
      </c>
      <c r="D37" s="108">
        <v>5</v>
      </c>
      <c r="E37" s="109">
        <v>2</v>
      </c>
      <c r="F37" s="108">
        <v>50</v>
      </c>
      <c r="G37" s="89">
        <f>(D37+F37)*4+E37*9</f>
        <v>238</v>
      </c>
    </row>
    <row r="38" spans="1:10" ht="21" customHeight="1" thickBot="1">
      <c r="A38" s="67"/>
      <c r="B38" s="68" t="s">
        <v>8</v>
      </c>
      <c r="C38" s="123">
        <f>SUM(C31:C37)</f>
        <v>1159.8500000000001</v>
      </c>
      <c r="D38" s="122">
        <f>SUM(D31:D37)</f>
        <v>33.200000000000003</v>
      </c>
      <c r="E38" s="123">
        <f>SUM(E31:E37)</f>
        <v>30.6</v>
      </c>
      <c r="F38" s="123">
        <f>SUM(F31:F37)</f>
        <v>130.5</v>
      </c>
      <c r="G38" s="123">
        <f>SUM(G31:G37)</f>
        <v>930.2</v>
      </c>
      <c r="H38" s="540">
        <f>D38/D38</f>
        <v>1</v>
      </c>
      <c r="I38" s="540">
        <f>E38/D38</f>
        <v>0.92168674698795172</v>
      </c>
      <c r="J38" s="540">
        <f>F38/D38</f>
        <v>3.9307228915662646</v>
      </c>
    </row>
    <row r="39" spans="1:10" ht="6.75" customHeight="1">
      <c r="A39" s="32"/>
      <c r="B39" s="46"/>
      <c r="C39" s="46"/>
      <c r="D39" s="124"/>
      <c r="E39" s="125"/>
      <c r="F39" s="124"/>
      <c r="G39" s="125"/>
      <c r="H39" s="12"/>
    </row>
    <row r="40" spans="1:10" ht="6" customHeight="1" thickBot="1">
      <c r="A40" s="32"/>
      <c r="B40" s="46"/>
      <c r="C40" s="46"/>
      <c r="D40" s="124"/>
      <c r="E40" s="125"/>
      <c r="F40" s="124"/>
      <c r="G40" s="125"/>
      <c r="H40" s="12"/>
    </row>
    <row r="41" spans="1:10" ht="21" customHeight="1" thickBot="1">
      <c r="A41" s="59"/>
      <c r="B41" s="60" t="s">
        <v>36</v>
      </c>
      <c r="C41" s="59"/>
      <c r="D41" s="128">
        <f>D29+D13</f>
        <v>45</v>
      </c>
      <c r="E41" s="127">
        <f>E29+E13</f>
        <v>46</v>
      </c>
      <c r="F41" s="128">
        <f>F29+F13</f>
        <v>195</v>
      </c>
      <c r="G41" s="127">
        <f>G29+G13</f>
        <v>1374</v>
      </c>
      <c r="H41" s="541">
        <f>D41/D41</f>
        <v>1</v>
      </c>
      <c r="I41" s="541">
        <f>E41/D41</f>
        <v>1.0222222222222221</v>
      </c>
      <c r="J41" s="541">
        <f>F41/D41</f>
        <v>4.333333333333333</v>
      </c>
    </row>
    <row r="42" spans="1:10" ht="21" customHeight="1" thickBot="1">
      <c r="A42" s="73"/>
      <c r="B42" s="68" t="s">
        <v>65</v>
      </c>
      <c r="C42" s="74"/>
      <c r="D42" s="130">
        <f>D38+D20</f>
        <v>53.2</v>
      </c>
      <c r="E42" s="130">
        <f>E38+E20</f>
        <v>51.6</v>
      </c>
      <c r="F42" s="130">
        <f>F38+F20</f>
        <v>209.5</v>
      </c>
      <c r="G42" s="130">
        <f>G38+G20</f>
        <v>1515.2</v>
      </c>
      <c r="H42" s="543">
        <f>D42/D42</f>
        <v>1</v>
      </c>
      <c r="I42" s="543">
        <f>E42/D42</f>
        <v>0.96992481203007519</v>
      </c>
      <c r="J42" s="543">
        <f>F42/E42</f>
        <v>4.0600775193798446</v>
      </c>
    </row>
    <row r="43" spans="1:10">
      <c r="A43" s="28"/>
      <c r="B43" s="577"/>
      <c r="C43" s="577"/>
      <c r="D43" s="577"/>
      <c r="E43" s="577"/>
      <c r="F43" s="577"/>
      <c r="G43" s="577"/>
      <c r="H43" s="12"/>
    </row>
    <row r="44" spans="1:10">
      <c r="B44" s="12"/>
      <c r="C44" s="12"/>
      <c r="D44" s="12"/>
      <c r="E44" s="12"/>
      <c r="F44" s="12"/>
      <c r="G44" s="12"/>
      <c r="H44" s="12"/>
    </row>
    <row r="45" spans="1:10">
      <c r="B45" s="12"/>
      <c r="C45" s="12"/>
      <c r="D45" s="12"/>
      <c r="E45" s="12"/>
      <c r="F45" s="12"/>
      <c r="G45" s="12"/>
      <c r="H45" s="12"/>
    </row>
    <row r="46" spans="1:10">
      <c r="B46" s="12"/>
      <c r="C46" s="12"/>
      <c r="D46" s="12"/>
      <c r="E46" s="12"/>
      <c r="F46" s="12"/>
      <c r="G46" s="12"/>
      <c r="H46" s="12"/>
    </row>
    <row r="47" spans="1:10">
      <c r="B47" s="12"/>
      <c r="C47" s="12"/>
      <c r="D47" s="12"/>
      <c r="E47" s="12"/>
      <c r="F47" s="12"/>
      <c r="G47" s="12"/>
      <c r="H47" s="12"/>
    </row>
    <row r="48" spans="1:10">
      <c r="B48" s="12"/>
      <c r="C48" s="12"/>
      <c r="D48" s="12"/>
      <c r="E48" s="12"/>
      <c r="F48" s="12"/>
      <c r="G48" s="12"/>
      <c r="H48" s="12"/>
    </row>
    <row r="49" spans="2:8">
      <c r="B49" s="12"/>
      <c r="C49" s="12"/>
      <c r="D49" s="12"/>
      <c r="E49" s="12"/>
      <c r="F49" s="12"/>
      <c r="G49" s="12"/>
      <c r="H49" s="12"/>
    </row>
    <row r="50" spans="2:8">
      <c r="B50" s="12"/>
      <c r="C50" s="12"/>
      <c r="D50" s="12"/>
      <c r="E50" s="12"/>
      <c r="F50" s="12"/>
      <c r="G50" s="12"/>
      <c r="H50" s="12"/>
    </row>
    <row r="51" spans="2:8">
      <c r="B51" s="12"/>
      <c r="C51" s="12"/>
      <c r="D51" s="12"/>
      <c r="E51" s="12"/>
      <c r="F51" s="12"/>
      <c r="G51" s="12"/>
      <c r="H51" s="12"/>
    </row>
    <row r="52" spans="2:8">
      <c r="B52" s="12"/>
      <c r="C52" s="12"/>
      <c r="D52" s="12"/>
      <c r="E52" s="12"/>
      <c r="F52" s="12"/>
      <c r="G52" s="12"/>
      <c r="H52" s="12"/>
    </row>
    <row r="53" spans="2:8">
      <c r="B53" s="12"/>
      <c r="C53" s="12"/>
      <c r="D53" s="12"/>
      <c r="E53" s="12"/>
      <c r="F53" s="12"/>
      <c r="G53" s="12"/>
      <c r="H53" s="12"/>
    </row>
    <row r="54" spans="2:8">
      <c r="B54" s="12"/>
      <c r="C54" s="12"/>
      <c r="D54" s="12"/>
      <c r="E54" s="12"/>
      <c r="F54" s="12"/>
      <c r="G54" s="12"/>
      <c r="H54" s="12"/>
    </row>
    <row r="55" spans="2:8">
      <c r="B55" s="12"/>
      <c r="C55" s="12"/>
      <c r="D55" s="12"/>
      <c r="E55" s="12"/>
      <c r="F55" s="12"/>
      <c r="G55" s="12"/>
      <c r="H55" s="12"/>
    </row>
    <row r="56" spans="2:8">
      <c r="B56" s="12"/>
      <c r="C56" s="12"/>
      <c r="D56" s="12"/>
      <c r="E56" s="12"/>
      <c r="F56" s="12"/>
      <c r="G56" s="12"/>
      <c r="H56" s="12"/>
    </row>
    <row r="57" spans="2:8">
      <c r="B57" s="12"/>
      <c r="C57" s="12"/>
      <c r="D57" s="12"/>
      <c r="E57" s="12"/>
      <c r="F57" s="12"/>
      <c r="G57" s="12"/>
      <c r="H57" s="12"/>
    </row>
    <row r="58" spans="2:8">
      <c r="B58" s="12"/>
      <c r="C58" s="12"/>
      <c r="D58" s="12"/>
      <c r="E58" s="12"/>
      <c r="F58" s="12"/>
      <c r="G58" s="12"/>
      <c r="H58" s="12"/>
    </row>
    <row r="59" spans="2:8">
      <c r="B59" s="12"/>
      <c r="C59" s="12"/>
      <c r="D59" s="12"/>
      <c r="E59" s="12"/>
      <c r="F59" s="12"/>
      <c r="G59" s="12"/>
      <c r="H59" s="12"/>
    </row>
    <row r="60" spans="2:8">
      <c r="B60" s="12"/>
      <c r="C60" s="12"/>
      <c r="D60" s="12"/>
      <c r="E60" s="12"/>
      <c r="F60" s="12"/>
      <c r="G60" s="12"/>
      <c r="H60" s="12"/>
    </row>
    <row r="61" spans="2:8">
      <c r="B61" s="12"/>
      <c r="C61" s="12"/>
      <c r="D61" s="12"/>
      <c r="E61" s="12"/>
      <c r="F61" s="12"/>
      <c r="G61" s="12"/>
      <c r="H61" s="12"/>
    </row>
    <row r="62" spans="2:8">
      <c r="B62" s="12"/>
      <c r="C62" s="12"/>
      <c r="D62" s="12"/>
      <c r="E62" s="12"/>
      <c r="F62" s="12"/>
      <c r="G62" s="12"/>
      <c r="H62" s="12"/>
    </row>
    <row r="63" spans="2:8">
      <c r="B63" s="12"/>
      <c r="C63" s="12"/>
      <c r="D63" s="12"/>
      <c r="E63" s="12"/>
      <c r="F63" s="12"/>
      <c r="G63" s="12"/>
      <c r="H63" s="12"/>
    </row>
    <row r="64" spans="2:8">
      <c r="B64" s="12"/>
      <c r="C64" s="12"/>
      <c r="D64" s="12"/>
      <c r="E64" s="12"/>
      <c r="F64" s="12"/>
      <c r="G64" s="12"/>
      <c r="H64" s="12"/>
    </row>
    <row r="65" spans="2:8">
      <c r="B65" s="12"/>
      <c r="C65" s="12"/>
      <c r="D65" s="12"/>
      <c r="E65" s="12"/>
      <c r="F65" s="12"/>
      <c r="G65" s="12"/>
      <c r="H65" s="12"/>
    </row>
    <row r="66" spans="2:8">
      <c r="B66" s="12"/>
      <c r="C66" s="12"/>
      <c r="D66" s="12"/>
      <c r="E66" s="12"/>
      <c r="F66" s="12"/>
      <c r="G66" s="12"/>
      <c r="H66" s="12"/>
    </row>
    <row r="67" spans="2:8">
      <c r="B67" s="12"/>
      <c r="C67" s="12"/>
      <c r="D67" s="12"/>
      <c r="E67" s="12"/>
      <c r="F67" s="12"/>
      <c r="G67" s="12"/>
      <c r="H67" s="12"/>
    </row>
  </sheetData>
  <mergeCells count="9">
    <mergeCell ref="G5:G6"/>
    <mergeCell ref="B43:G43"/>
    <mergeCell ref="A1:E1"/>
    <mergeCell ref="A2:B2"/>
    <mergeCell ref="A3:B3"/>
    <mergeCell ref="A5:A6"/>
    <mergeCell ref="B5:B6"/>
    <mergeCell ref="C5:C6"/>
    <mergeCell ref="D5:F5"/>
  </mergeCells>
  <pageMargins left="0.70866141732283472" right="0.31496062992125984" top="0.55118110236220474" bottom="0.15748031496062992" header="0" footer="0"/>
  <pageSetup paperSize="9" scale="84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J65"/>
  <sheetViews>
    <sheetView zoomScaleNormal="100" workbookViewId="0">
      <pane ySplit="6" topLeftCell="A22" activePane="bottomLeft" state="frozen"/>
      <selection pane="bottomLeft" activeCell="C25" sqref="C25"/>
    </sheetView>
  </sheetViews>
  <sheetFormatPr defaultRowHeight="15"/>
  <cols>
    <col min="1" max="1" width="11.42578125" customWidth="1"/>
    <col min="2" max="2" width="42.140625" customWidth="1"/>
    <col min="3" max="3" width="9.7109375" customWidth="1"/>
    <col min="7" max="7" width="12.85546875" customWidth="1"/>
  </cols>
  <sheetData>
    <row r="1" spans="1:10" ht="18.75">
      <c r="A1" s="572"/>
      <c r="B1" s="572"/>
      <c r="C1" s="572"/>
      <c r="D1" s="572"/>
      <c r="E1" s="572"/>
      <c r="F1" s="27"/>
      <c r="G1" s="27"/>
    </row>
    <row r="2" spans="1:10" ht="18.75">
      <c r="A2" s="572"/>
      <c r="B2" s="572"/>
      <c r="C2" s="181"/>
      <c r="D2" s="181"/>
      <c r="E2" s="181"/>
      <c r="F2" s="27"/>
      <c r="G2" s="27"/>
    </row>
    <row r="3" spans="1:10" ht="18.75">
      <c r="A3" s="572" t="s">
        <v>96</v>
      </c>
      <c r="B3" s="572"/>
      <c r="C3" s="181"/>
      <c r="D3" s="181"/>
      <c r="E3" s="181"/>
      <c r="F3" s="27"/>
      <c r="G3" s="27"/>
    </row>
    <row r="4" spans="1:10" ht="19.5" thickBot="1">
      <c r="A4" s="29" t="s">
        <v>62</v>
      </c>
      <c r="B4" s="29"/>
      <c r="C4" s="29"/>
      <c r="D4" s="29"/>
      <c r="E4" s="29"/>
      <c r="F4" s="27"/>
      <c r="G4" s="27"/>
    </row>
    <row r="5" spans="1:10" ht="33" customHeight="1" thickBot="1">
      <c r="A5" s="575" t="s">
        <v>0</v>
      </c>
      <c r="B5" s="570" t="s">
        <v>1</v>
      </c>
      <c r="C5" s="570" t="s">
        <v>2</v>
      </c>
      <c r="D5" s="573" t="s">
        <v>3</v>
      </c>
      <c r="E5" s="573"/>
      <c r="F5" s="574"/>
      <c r="G5" s="570" t="s">
        <v>7</v>
      </c>
    </row>
    <row r="6" spans="1:10" ht="23.25" customHeight="1" thickBot="1">
      <c r="A6" s="576"/>
      <c r="B6" s="571"/>
      <c r="C6" s="571"/>
      <c r="D6" s="30" t="s">
        <v>4</v>
      </c>
      <c r="E6" s="31" t="s">
        <v>5</v>
      </c>
      <c r="F6" s="30" t="s">
        <v>6</v>
      </c>
      <c r="G6" s="571"/>
    </row>
    <row r="7" spans="1:10" ht="24" customHeight="1" thickBot="1">
      <c r="A7" s="32"/>
      <c r="B7" s="33" t="s">
        <v>12</v>
      </c>
      <c r="C7" s="32"/>
      <c r="D7" s="34"/>
      <c r="E7" s="32"/>
      <c r="F7" s="34"/>
      <c r="G7" s="32"/>
    </row>
    <row r="8" spans="1:10" ht="27" customHeight="1" thickBot="1">
      <c r="A8" s="10" t="s">
        <v>97</v>
      </c>
      <c r="B8" s="25" t="s">
        <v>108</v>
      </c>
      <c r="C8" s="23">
        <v>230</v>
      </c>
      <c r="D8" s="104">
        <v>11</v>
      </c>
      <c r="E8" s="89">
        <v>13</v>
      </c>
      <c r="F8" s="105">
        <v>30</v>
      </c>
      <c r="G8" s="121">
        <f>(F8+D8)*4+E8*9</f>
        <v>281</v>
      </c>
    </row>
    <row r="9" spans="1:10" ht="18.75" customHeight="1" thickBot="1">
      <c r="A9" s="36">
        <v>692</v>
      </c>
      <c r="B9" s="37" t="s">
        <v>25</v>
      </c>
      <c r="C9" s="36">
        <v>200</v>
      </c>
      <c r="D9" s="106">
        <v>4</v>
      </c>
      <c r="E9" s="107">
        <v>3</v>
      </c>
      <c r="F9" s="106">
        <v>20</v>
      </c>
      <c r="G9" s="89">
        <f>(F9+D9)*4+E9*9</f>
        <v>123</v>
      </c>
    </row>
    <row r="10" spans="1:10" ht="15.75" thickBot="1">
      <c r="A10" s="23" t="s">
        <v>26</v>
      </c>
      <c r="B10" s="35" t="s">
        <v>75</v>
      </c>
      <c r="C10" s="23">
        <v>16.8</v>
      </c>
      <c r="D10" s="104">
        <v>1</v>
      </c>
      <c r="E10" s="89">
        <v>0</v>
      </c>
      <c r="F10" s="104">
        <v>7</v>
      </c>
      <c r="G10" s="89">
        <f>(F10+D10)*4+E10*9</f>
        <v>32</v>
      </c>
    </row>
    <row r="11" spans="1:10" ht="15.75" thickBot="1">
      <c r="A11" s="23" t="s">
        <v>26</v>
      </c>
      <c r="B11" s="35" t="s">
        <v>329</v>
      </c>
      <c r="C11" s="23">
        <v>155</v>
      </c>
      <c r="D11" s="104">
        <v>1</v>
      </c>
      <c r="E11" s="89">
        <v>1</v>
      </c>
      <c r="F11" s="104">
        <v>18</v>
      </c>
      <c r="G11" s="89">
        <f>(D11+F11)*4+E11*9</f>
        <v>85</v>
      </c>
    </row>
    <row r="12" spans="1:10" ht="24" customHeight="1" thickBot="1">
      <c r="A12" s="75"/>
      <c r="B12" s="76" t="s">
        <v>8</v>
      </c>
      <c r="C12" s="515">
        <f>SUM(C8:C11)</f>
        <v>601.79999999999995</v>
      </c>
      <c r="D12" s="145">
        <f>SUM(D8:D11)</f>
        <v>17</v>
      </c>
      <c r="E12" s="145">
        <f>SUM(E8:E11)</f>
        <v>17</v>
      </c>
      <c r="F12" s="530">
        <f>SUM(F8:F11)</f>
        <v>75</v>
      </c>
      <c r="G12" s="136">
        <f>SUM(G8:G11)</f>
        <v>521</v>
      </c>
      <c r="H12" s="547">
        <f>D12/D12</f>
        <v>1</v>
      </c>
      <c r="I12" s="547">
        <f>E12/D12</f>
        <v>1</v>
      </c>
      <c r="J12" s="547">
        <f>F12/D12</f>
        <v>4.4117647058823533</v>
      </c>
    </row>
    <row r="13" spans="1:10" ht="24" customHeight="1" thickBot="1">
      <c r="A13" s="41"/>
      <c r="B13" s="33" t="s">
        <v>60</v>
      </c>
      <c r="C13" s="180"/>
      <c r="D13" s="30"/>
      <c r="E13" s="31"/>
      <c r="F13" s="30"/>
      <c r="G13" s="31"/>
    </row>
    <row r="14" spans="1:10" ht="29.25" customHeight="1" thickBot="1">
      <c r="A14" s="10" t="s">
        <v>97</v>
      </c>
      <c r="B14" s="25" t="s">
        <v>108</v>
      </c>
      <c r="C14" s="23">
        <v>230</v>
      </c>
      <c r="D14" s="104">
        <v>11</v>
      </c>
      <c r="E14" s="89">
        <v>13</v>
      </c>
      <c r="F14" s="105">
        <v>30</v>
      </c>
      <c r="G14" s="121">
        <f>(F14+D14)*4+E14*9</f>
        <v>281</v>
      </c>
    </row>
    <row r="15" spans="1:10" ht="17.25" customHeight="1" thickBot="1">
      <c r="A15" s="36">
        <v>692</v>
      </c>
      <c r="B15" s="37" t="s">
        <v>25</v>
      </c>
      <c r="C15" s="36">
        <v>200</v>
      </c>
      <c r="D15" s="106">
        <v>4</v>
      </c>
      <c r="E15" s="107">
        <v>3</v>
      </c>
      <c r="F15" s="106">
        <v>20</v>
      </c>
      <c r="G15" s="89">
        <f>(F15+D15)*4+E15*9</f>
        <v>123</v>
      </c>
    </row>
    <row r="16" spans="1:10" ht="15" customHeight="1" thickBot="1">
      <c r="A16" s="23" t="s">
        <v>26</v>
      </c>
      <c r="B16" s="35" t="s">
        <v>75</v>
      </c>
      <c r="C16" s="23">
        <v>16.8</v>
      </c>
      <c r="D16" s="104">
        <v>1</v>
      </c>
      <c r="E16" s="89">
        <v>0</v>
      </c>
      <c r="F16" s="104">
        <v>7</v>
      </c>
      <c r="G16" s="89">
        <f>(F16+D16)*4+E16*9</f>
        <v>32</v>
      </c>
    </row>
    <row r="17" spans="1:10" ht="15" customHeight="1" thickBot="1">
      <c r="A17" s="23" t="s">
        <v>26</v>
      </c>
      <c r="B17" s="35" t="s">
        <v>329</v>
      </c>
      <c r="C17" s="23">
        <v>178</v>
      </c>
      <c r="D17" s="104">
        <v>4</v>
      </c>
      <c r="E17" s="89">
        <v>2</v>
      </c>
      <c r="F17" s="104">
        <v>20</v>
      </c>
      <c r="G17" s="89">
        <f>(D17+F17)*4+E17*9</f>
        <v>114</v>
      </c>
    </row>
    <row r="18" spans="1:10" ht="21.75" customHeight="1" thickBot="1">
      <c r="A18" s="78"/>
      <c r="B18" s="79" t="s">
        <v>8</v>
      </c>
      <c r="C18" s="133">
        <f>SUM(C14:C17)</f>
        <v>624.79999999999995</v>
      </c>
      <c r="D18" s="133">
        <f>SUM(D14:D17)</f>
        <v>20</v>
      </c>
      <c r="E18" s="133">
        <f>SUM(E14:E17)</f>
        <v>18</v>
      </c>
      <c r="F18" s="512">
        <f>SUM(F14:F17)</f>
        <v>77</v>
      </c>
      <c r="G18" s="513">
        <f>SUM(G14:G17)</f>
        <v>550</v>
      </c>
      <c r="H18" s="546">
        <f>D18/D18</f>
        <v>1</v>
      </c>
      <c r="I18" s="546">
        <f>E18/D18</f>
        <v>0.9</v>
      </c>
      <c r="J18" s="546">
        <f>F18/D18</f>
        <v>3.85</v>
      </c>
    </row>
    <row r="19" spans="1:10" ht="26.25" customHeight="1" thickBot="1">
      <c r="A19" s="41"/>
      <c r="B19" s="43" t="s">
        <v>9</v>
      </c>
      <c r="C19" s="41"/>
      <c r="D19" s="44"/>
      <c r="E19" s="41"/>
      <c r="F19" s="44"/>
      <c r="G19" s="41"/>
    </row>
    <row r="20" spans="1:10" ht="30" customHeight="1" thickBot="1">
      <c r="A20" s="23" t="s">
        <v>100</v>
      </c>
      <c r="B20" s="51" t="s">
        <v>330</v>
      </c>
      <c r="C20" s="23">
        <v>70</v>
      </c>
      <c r="D20" s="112">
        <v>1</v>
      </c>
      <c r="E20" s="89">
        <v>6</v>
      </c>
      <c r="F20" s="112">
        <v>9</v>
      </c>
      <c r="G20" s="121">
        <f t="shared" ref="G20:G26" si="0">(F20+D20)*4+E20*9</f>
        <v>94</v>
      </c>
    </row>
    <row r="21" spans="1:10" ht="15.75" thickBot="1">
      <c r="A21" s="26" t="s">
        <v>101</v>
      </c>
      <c r="B21" s="45" t="s">
        <v>361</v>
      </c>
      <c r="C21" s="26">
        <v>225</v>
      </c>
      <c r="D21" s="113">
        <v>2</v>
      </c>
      <c r="E21" s="114">
        <v>5</v>
      </c>
      <c r="F21" s="113">
        <v>15</v>
      </c>
      <c r="G21" s="121">
        <f t="shared" si="0"/>
        <v>113</v>
      </c>
    </row>
    <row r="22" spans="1:10" ht="18" customHeight="1" thickBot="1">
      <c r="A22" s="26" t="s">
        <v>245</v>
      </c>
      <c r="B22" s="45" t="s">
        <v>246</v>
      </c>
      <c r="C22" s="26">
        <v>120</v>
      </c>
      <c r="D22" s="113">
        <v>13</v>
      </c>
      <c r="E22" s="114">
        <v>4</v>
      </c>
      <c r="F22" s="113">
        <v>30</v>
      </c>
      <c r="G22" s="121">
        <f t="shared" si="0"/>
        <v>208</v>
      </c>
    </row>
    <row r="23" spans="1:10" ht="27.75" customHeight="1" thickBot="1">
      <c r="A23" s="149">
        <v>259</v>
      </c>
      <c r="B23" s="163" t="s">
        <v>84</v>
      </c>
      <c r="C23" s="149">
        <v>200</v>
      </c>
      <c r="D23" s="113">
        <v>13.1</v>
      </c>
      <c r="E23" s="114">
        <v>16</v>
      </c>
      <c r="F23" s="113">
        <v>30</v>
      </c>
      <c r="G23" s="121">
        <f t="shared" si="0"/>
        <v>316.39999999999998</v>
      </c>
    </row>
    <row r="24" spans="1:10" ht="27.75" customHeight="1" thickBot="1">
      <c r="A24" s="87" t="s">
        <v>41</v>
      </c>
      <c r="B24" s="188" t="s">
        <v>40</v>
      </c>
      <c r="C24" s="87">
        <v>200</v>
      </c>
      <c r="D24" s="186">
        <v>0</v>
      </c>
      <c r="E24" s="187">
        <v>0</v>
      </c>
      <c r="F24" s="186">
        <v>19</v>
      </c>
      <c r="G24" s="121">
        <f t="shared" si="0"/>
        <v>76</v>
      </c>
    </row>
    <row r="25" spans="1:10" ht="15.75" thickBot="1">
      <c r="A25" s="23" t="s">
        <v>26</v>
      </c>
      <c r="B25" s="35" t="s">
        <v>75</v>
      </c>
      <c r="C25" s="23">
        <v>27.2</v>
      </c>
      <c r="D25" s="104">
        <v>1</v>
      </c>
      <c r="E25" s="89">
        <v>0</v>
      </c>
      <c r="F25" s="104">
        <v>10</v>
      </c>
      <c r="G25" s="89">
        <f t="shared" si="0"/>
        <v>44</v>
      </c>
    </row>
    <row r="26" spans="1:10" ht="15" customHeight="1" thickBot="1">
      <c r="A26" s="23" t="s">
        <v>26</v>
      </c>
      <c r="B26" s="35" t="s">
        <v>27</v>
      </c>
      <c r="C26" s="23">
        <v>16.8</v>
      </c>
      <c r="D26" s="104">
        <v>1</v>
      </c>
      <c r="E26" s="89">
        <v>0</v>
      </c>
      <c r="F26" s="104">
        <v>7</v>
      </c>
      <c r="G26" s="89">
        <f t="shared" si="0"/>
        <v>32</v>
      </c>
    </row>
    <row r="27" spans="1:10" ht="20.25" customHeight="1" thickBot="1">
      <c r="A27" s="59"/>
      <c r="B27" s="60" t="s">
        <v>8</v>
      </c>
      <c r="C27" s="115">
        <f>SUM(C20:C26)</f>
        <v>859</v>
      </c>
      <c r="D27" s="115">
        <f>SUM(D20:D26)</f>
        <v>31.1</v>
      </c>
      <c r="E27" s="115">
        <f>SUM(E20:E26)</f>
        <v>31</v>
      </c>
      <c r="F27" s="115">
        <f>SUM(F20:F26)</f>
        <v>120</v>
      </c>
      <c r="G27" s="115">
        <f>SUM(G20:G26)</f>
        <v>883.4</v>
      </c>
      <c r="H27" s="531">
        <f>D27/D27</f>
        <v>1</v>
      </c>
      <c r="I27" s="531">
        <f>E27/D27</f>
        <v>0.99678456591639863</v>
      </c>
      <c r="J27" s="531">
        <f>F27/D27</f>
        <v>3.858520900321543</v>
      </c>
    </row>
    <row r="28" spans="1:10" ht="25.5" customHeight="1" thickBot="1">
      <c r="A28" s="32"/>
      <c r="B28" s="33" t="s">
        <v>61</v>
      </c>
      <c r="C28" s="32"/>
      <c r="D28" s="34"/>
      <c r="E28" s="32"/>
      <c r="F28" s="34"/>
      <c r="G28" s="32"/>
    </row>
    <row r="29" spans="1:10" ht="30.75" thickBot="1">
      <c r="A29" s="23" t="s">
        <v>100</v>
      </c>
      <c r="B29" s="51" t="s">
        <v>330</v>
      </c>
      <c r="C29" s="23">
        <v>110</v>
      </c>
      <c r="D29" s="112">
        <v>1.8</v>
      </c>
      <c r="E29" s="89">
        <v>7</v>
      </c>
      <c r="F29" s="112">
        <v>9</v>
      </c>
      <c r="G29" s="121">
        <f>(F29+D29)*4+E29*9</f>
        <v>106.2</v>
      </c>
    </row>
    <row r="30" spans="1:10" ht="15.75" thickBot="1">
      <c r="A30" s="26" t="s">
        <v>101</v>
      </c>
      <c r="B30" s="45" t="s">
        <v>361</v>
      </c>
      <c r="C30" s="26">
        <v>270</v>
      </c>
      <c r="D30" s="113">
        <v>2.3199999999999998</v>
      </c>
      <c r="E30" s="114">
        <v>6.25</v>
      </c>
      <c r="F30" s="113">
        <v>15.24</v>
      </c>
      <c r="G30" s="121">
        <f>(F30+D30)*4+E30*9</f>
        <v>126.49</v>
      </c>
    </row>
    <row r="31" spans="1:10" ht="21" customHeight="1" thickBot="1">
      <c r="A31" s="26" t="s">
        <v>245</v>
      </c>
      <c r="B31" s="45" t="s">
        <v>246</v>
      </c>
      <c r="C31" s="26">
        <v>130</v>
      </c>
      <c r="D31" s="113">
        <v>15</v>
      </c>
      <c r="E31" s="114">
        <v>6</v>
      </c>
      <c r="F31" s="113">
        <v>40</v>
      </c>
      <c r="G31" s="121">
        <f>(F31+D31)*4+E31*9</f>
        <v>274</v>
      </c>
    </row>
    <row r="32" spans="1:10" ht="30.75" thickBot="1">
      <c r="A32" s="149">
        <v>259</v>
      </c>
      <c r="B32" s="163" t="s">
        <v>84</v>
      </c>
      <c r="C32" s="149">
        <v>200</v>
      </c>
      <c r="D32" s="113">
        <v>13.1</v>
      </c>
      <c r="E32" s="114">
        <v>16</v>
      </c>
      <c r="F32" s="113">
        <v>30</v>
      </c>
      <c r="G32" s="89">
        <f>(D32+F32)*4+E32*9</f>
        <v>316.39999999999998</v>
      </c>
    </row>
    <row r="33" spans="1:10" ht="27.75" customHeight="1" thickBot="1">
      <c r="A33" s="87" t="s">
        <v>41</v>
      </c>
      <c r="B33" s="188" t="s">
        <v>40</v>
      </c>
      <c r="C33" s="87">
        <v>200</v>
      </c>
      <c r="D33" s="186">
        <v>0</v>
      </c>
      <c r="E33" s="187">
        <v>0</v>
      </c>
      <c r="F33" s="186">
        <v>19</v>
      </c>
      <c r="G33" s="89">
        <f>(D33+F33)*4+E33*9</f>
        <v>76</v>
      </c>
    </row>
    <row r="34" spans="1:10" ht="15.75" thickBot="1">
      <c r="A34" s="23" t="s">
        <v>26</v>
      </c>
      <c r="B34" s="35" t="s">
        <v>75</v>
      </c>
      <c r="C34" s="23">
        <v>17</v>
      </c>
      <c r="D34" s="104">
        <v>1</v>
      </c>
      <c r="E34" s="89">
        <v>0</v>
      </c>
      <c r="F34" s="104">
        <v>7</v>
      </c>
      <c r="G34" s="89">
        <f>(F34+D34)*4+E34*9</f>
        <v>32</v>
      </c>
    </row>
    <row r="35" spans="1:10" ht="15.75" thickBot="1">
      <c r="A35" s="23" t="s">
        <v>26</v>
      </c>
      <c r="B35" s="35" t="s">
        <v>27</v>
      </c>
      <c r="C35" s="23">
        <v>16.8</v>
      </c>
      <c r="D35" s="104">
        <v>1</v>
      </c>
      <c r="E35" s="89">
        <v>0</v>
      </c>
      <c r="F35" s="104">
        <v>7</v>
      </c>
      <c r="G35" s="89">
        <f>(F35+D35)*4+E35*9</f>
        <v>32</v>
      </c>
    </row>
    <row r="36" spans="1:10" ht="22.5" customHeight="1" thickBot="1">
      <c r="A36" s="67"/>
      <c r="B36" s="68" t="s">
        <v>8</v>
      </c>
      <c r="C36" s="69">
        <f>SUM(C29:C35)</f>
        <v>943.8</v>
      </c>
      <c r="D36" s="122">
        <f>SUM(D29:D35)</f>
        <v>34.22</v>
      </c>
      <c r="E36" s="123">
        <f>SUM(E29:E35)</f>
        <v>35.25</v>
      </c>
      <c r="F36" s="123">
        <f>SUM(F29:F35)</f>
        <v>127.24000000000001</v>
      </c>
      <c r="G36" s="123">
        <f>SUM(G29:G35)</f>
        <v>963.08999999999992</v>
      </c>
      <c r="H36" s="540">
        <f>D36/D36</f>
        <v>1</v>
      </c>
      <c r="I36" s="540">
        <f>E36/D36</f>
        <v>1.0300993571011106</v>
      </c>
      <c r="J36" s="540">
        <f>F36/D36</f>
        <v>3.7182933956750444</v>
      </c>
    </row>
    <row r="37" spans="1:10" ht="6.75" customHeight="1">
      <c r="A37" s="32"/>
      <c r="B37" s="46"/>
      <c r="C37" s="46"/>
      <c r="D37" s="124"/>
      <c r="E37" s="125"/>
      <c r="F37" s="124"/>
      <c r="G37" s="125"/>
      <c r="H37" s="12"/>
    </row>
    <row r="38" spans="1:10" ht="6" customHeight="1" thickBot="1">
      <c r="A38" s="32"/>
      <c r="B38" s="46"/>
      <c r="C38" s="46"/>
      <c r="D38" s="124"/>
      <c r="E38" s="125"/>
      <c r="F38" s="124"/>
      <c r="G38" s="125"/>
      <c r="H38" s="12"/>
    </row>
    <row r="39" spans="1:10" ht="21" customHeight="1" thickBot="1">
      <c r="A39" s="59"/>
      <c r="B39" s="60" t="s">
        <v>36</v>
      </c>
      <c r="C39" s="59"/>
      <c r="D39" s="128">
        <f>D27+D12</f>
        <v>48.1</v>
      </c>
      <c r="E39" s="127">
        <f>E27+E12</f>
        <v>48</v>
      </c>
      <c r="F39" s="128">
        <f>F27+F12</f>
        <v>195</v>
      </c>
      <c r="G39" s="127">
        <f>G27+G12</f>
        <v>1404.4</v>
      </c>
      <c r="H39" s="541">
        <f>D39/D39</f>
        <v>1</v>
      </c>
      <c r="I39" s="541">
        <f>E39/D39</f>
        <v>0.99792099792099787</v>
      </c>
      <c r="J39" s="541">
        <f>F39/D39</f>
        <v>4.0540540540540535</v>
      </c>
    </row>
    <row r="40" spans="1:10" ht="21.75" customHeight="1" thickBot="1">
      <c r="A40" s="73"/>
      <c r="B40" s="68" t="s">
        <v>65</v>
      </c>
      <c r="C40" s="74"/>
      <c r="D40" s="130">
        <f>D36+D18</f>
        <v>54.22</v>
      </c>
      <c r="E40" s="130">
        <f>E36+E18</f>
        <v>53.25</v>
      </c>
      <c r="F40" s="130">
        <f>F36+F18</f>
        <v>204.24</v>
      </c>
      <c r="G40" s="130">
        <f>G36+G18</f>
        <v>1513.09</v>
      </c>
      <c r="H40" s="543">
        <f>D40/D40</f>
        <v>1</v>
      </c>
      <c r="I40" s="543">
        <f>E40/D40</f>
        <v>0.98210992253780893</v>
      </c>
      <c r="J40" s="543">
        <f>F40/D40</f>
        <v>3.7668756916267063</v>
      </c>
    </row>
    <row r="41" spans="1:10">
      <c r="A41" s="28"/>
      <c r="B41" s="577"/>
      <c r="C41" s="577"/>
      <c r="D41" s="577"/>
      <c r="E41" s="577"/>
      <c r="F41" s="577"/>
      <c r="G41" s="577"/>
      <c r="H41" s="12"/>
    </row>
    <row r="42" spans="1:10">
      <c r="B42" s="12"/>
      <c r="C42" s="12"/>
      <c r="D42" s="12"/>
      <c r="E42" s="12"/>
      <c r="F42" s="12"/>
      <c r="G42" s="12"/>
      <c r="H42" s="12"/>
    </row>
    <row r="43" spans="1:10">
      <c r="B43" s="12"/>
      <c r="C43" s="12"/>
      <c r="D43" s="12"/>
      <c r="E43" s="12"/>
      <c r="F43" s="12"/>
      <c r="G43" s="12"/>
      <c r="H43" s="12"/>
    </row>
    <row r="44" spans="1:10">
      <c r="B44" s="12"/>
      <c r="C44" s="12"/>
      <c r="D44" s="12"/>
      <c r="E44" s="12"/>
      <c r="F44" s="12"/>
      <c r="G44" s="12"/>
      <c r="H44" s="12"/>
    </row>
    <row r="45" spans="1:10">
      <c r="B45" s="12"/>
      <c r="C45" s="12"/>
      <c r="D45" s="12"/>
      <c r="E45" s="12"/>
      <c r="F45" s="12"/>
      <c r="G45" s="12"/>
      <c r="H45" s="12"/>
    </row>
    <row r="46" spans="1:10">
      <c r="B46" s="12"/>
      <c r="C46" s="12"/>
      <c r="D46" s="12"/>
      <c r="E46" s="12"/>
      <c r="F46" s="12"/>
      <c r="G46" s="12"/>
      <c r="H46" s="12"/>
    </row>
    <row r="47" spans="1:10">
      <c r="B47" s="12"/>
      <c r="C47" s="12"/>
      <c r="D47" s="12"/>
      <c r="E47" s="12"/>
      <c r="F47" s="12"/>
      <c r="G47" s="12"/>
      <c r="H47" s="12"/>
    </row>
    <row r="48" spans="1:10">
      <c r="B48" s="12"/>
      <c r="C48" s="12"/>
      <c r="D48" s="12"/>
      <c r="E48" s="12"/>
      <c r="F48" s="12"/>
      <c r="G48" s="12"/>
      <c r="H48" s="12"/>
    </row>
    <row r="49" spans="2:8">
      <c r="B49" s="12"/>
      <c r="C49" s="12"/>
      <c r="D49" s="12"/>
      <c r="E49" s="12"/>
      <c r="F49" s="12"/>
      <c r="G49" s="12"/>
      <c r="H49" s="12"/>
    </row>
    <row r="50" spans="2:8">
      <c r="B50" s="12"/>
      <c r="C50" s="12"/>
      <c r="D50" s="12"/>
      <c r="E50" s="12"/>
      <c r="F50" s="12"/>
      <c r="G50" s="12"/>
      <c r="H50" s="12"/>
    </row>
    <row r="51" spans="2:8">
      <c r="B51" s="12"/>
      <c r="C51" s="12"/>
      <c r="D51" s="12"/>
      <c r="E51" s="12"/>
      <c r="F51" s="12"/>
      <c r="G51" s="12"/>
      <c r="H51" s="12"/>
    </row>
    <row r="52" spans="2:8">
      <c r="B52" s="12"/>
      <c r="C52" s="12"/>
      <c r="D52" s="12"/>
      <c r="E52" s="12"/>
      <c r="F52" s="12"/>
      <c r="G52" s="12"/>
      <c r="H52" s="12"/>
    </row>
    <row r="53" spans="2:8">
      <c r="B53" s="12"/>
      <c r="C53" s="12"/>
      <c r="D53" s="12"/>
      <c r="E53" s="12"/>
      <c r="F53" s="12"/>
      <c r="G53" s="12"/>
      <c r="H53" s="12"/>
    </row>
    <row r="54" spans="2:8">
      <c r="B54" s="12"/>
      <c r="C54" s="12"/>
      <c r="D54" s="12"/>
      <c r="E54" s="12"/>
      <c r="F54" s="12"/>
      <c r="G54" s="12"/>
      <c r="H54" s="12"/>
    </row>
    <row r="55" spans="2:8">
      <c r="B55" s="12"/>
      <c r="C55" s="12"/>
      <c r="D55" s="12"/>
      <c r="E55" s="12"/>
      <c r="F55" s="12"/>
      <c r="G55" s="12"/>
      <c r="H55" s="12"/>
    </row>
    <row r="56" spans="2:8">
      <c r="B56" s="12"/>
      <c r="C56" s="12"/>
      <c r="D56" s="12"/>
      <c r="E56" s="12"/>
      <c r="F56" s="12"/>
      <c r="G56" s="12"/>
      <c r="H56" s="12"/>
    </row>
    <row r="57" spans="2:8">
      <c r="B57" s="12"/>
      <c r="C57" s="12"/>
      <c r="D57" s="12"/>
      <c r="E57" s="12"/>
      <c r="F57" s="12"/>
      <c r="G57" s="12"/>
      <c r="H57" s="12"/>
    </row>
    <row r="58" spans="2:8">
      <c r="B58" s="12"/>
      <c r="C58" s="12"/>
      <c r="D58" s="12"/>
      <c r="E58" s="12"/>
      <c r="F58" s="12"/>
      <c r="G58" s="12"/>
      <c r="H58" s="12"/>
    </row>
    <row r="59" spans="2:8">
      <c r="B59" s="12"/>
      <c r="C59" s="12"/>
      <c r="D59" s="12"/>
      <c r="E59" s="12"/>
      <c r="F59" s="12"/>
      <c r="G59" s="12"/>
      <c r="H59" s="12"/>
    </row>
    <row r="60" spans="2:8">
      <c r="B60" s="12"/>
      <c r="C60" s="12"/>
      <c r="D60" s="12"/>
      <c r="E60" s="12"/>
      <c r="F60" s="12"/>
      <c r="G60" s="12"/>
      <c r="H60" s="12"/>
    </row>
    <row r="61" spans="2:8">
      <c r="B61" s="12"/>
      <c r="C61" s="12"/>
      <c r="D61" s="12"/>
      <c r="E61" s="12"/>
      <c r="F61" s="12"/>
      <c r="G61" s="12"/>
      <c r="H61" s="12"/>
    </row>
    <row r="62" spans="2:8">
      <c r="B62" s="12"/>
      <c r="C62" s="12"/>
      <c r="D62" s="12"/>
      <c r="E62" s="12"/>
      <c r="F62" s="12"/>
      <c r="G62" s="12"/>
      <c r="H62" s="12"/>
    </row>
    <row r="63" spans="2:8">
      <c r="B63" s="12"/>
      <c r="C63" s="12"/>
      <c r="D63" s="12"/>
      <c r="E63" s="12"/>
      <c r="F63" s="12"/>
      <c r="G63" s="12"/>
      <c r="H63" s="12"/>
    </row>
    <row r="64" spans="2:8">
      <c r="B64" s="12"/>
      <c r="C64" s="12"/>
      <c r="D64" s="12"/>
      <c r="E64" s="12"/>
      <c r="F64" s="12"/>
      <c r="G64" s="12"/>
      <c r="H64" s="12"/>
    </row>
    <row r="65" spans="2:8">
      <c r="B65" s="12"/>
      <c r="C65" s="12"/>
      <c r="D65" s="12"/>
      <c r="E65" s="12"/>
      <c r="F65" s="12"/>
      <c r="G65" s="12"/>
      <c r="H65" s="12"/>
    </row>
  </sheetData>
  <mergeCells count="9">
    <mergeCell ref="G5:G6"/>
    <mergeCell ref="B41:G41"/>
    <mergeCell ref="A1:E1"/>
    <mergeCell ref="A2:B2"/>
    <mergeCell ref="A3:B3"/>
    <mergeCell ref="A5:A6"/>
    <mergeCell ref="B5:B6"/>
    <mergeCell ref="C5:C6"/>
    <mergeCell ref="D5:F5"/>
  </mergeCells>
  <pageMargins left="0.70866141732283472" right="0.31496062992125984" top="0.55118110236220474" bottom="0.15748031496062992" header="0" footer="0"/>
  <pageSetup paperSize="9" scale="88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J65"/>
  <sheetViews>
    <sheetView zoomScaleNormal="100" workbookViewId="0">
      <pane ySplit="6" topLeftCell="A7" activePane="bottomLeft" state="frozen"/>
      <selection pane="bottomLeft" activeCell="D15" sqref="D15:F15"/>
    </sheetView>
  </sheetViews>
  <sheetFormatPr defaultRowHeight="15"/>
  <cols>
    <col min="1" max="1" width="11.42578125" customWidth="1"/>
    <col min="2" max="2" width="49.28515625" customWidth="1"/>
    <col min="3" max="3" width="9.7109375" customWidth="1"/>
    <col min="7" max="7" width="12.85546875" customWidth="1"/>
  </cols>
  <sheetData>
    <row r="1" spans="1:10" ht="18.75">
      <c r="A1" s="572"/>
      <c r="B1" s="572"/>
      <c r="C1" s="572"/>
      <c r="D1" s="572"/>
      <c r="E1" s="572"/>
      <c r="F1" s="27"/>
      <c r="G1" s="27"/>
    </row>
    <row r="2" spans="1:10" ht="18.75">
      <c r="A2" s="572"/>
      <c r="B2" s="572"/>
      <c r="C2" s="183"/>
      <c r="D2" s="183"/>
      <c r="E2" s="183"/>
      <c r="F2" s="27"/>
      <c r="G2" s="27"/>
    </row>
    <row r="3" spans="1:10" ht="18.75">
      <c r="A3" s="572" t="s">
        <v>111</v>
      </c>
      <c r="B3" s="572"/>
      <c r="C3" s="183"/>
      <c r="D3" s="183"/>
      <c r="E3" s="183"/>
      <c r="F3" s="27"/>
      <c r="G3" s="27"/>
    </row>
    <row r="4" spans="1:10" ht="19.5" thickBot="1">
      <c r="A4" s="29" t="s">
        <v>62</v>
      </c>
      <c r="B4" s="29"/>
      <c r="C4" s="29"/>
      <c r="D4" s="29"/>
      <c r="E4" s="29"/>
      <c r="F4" s="27"/>
      <c r="G4" s="27"/>
    </row>
    <row r="5" spans="1:10" ht="33" customHeight="1" thickBot="1">
      <c r="A5" s="575" t="s">
        <v>0</v>
      </c>
      <c r="B5" s="570" t="s">
        <v>1</v>
      </c>
      <c r="C5" s="570" t="s">
        <v>2</v>
      </c>
      <c r="D5" s="573" t="s">
        <v>3</v>
      </c>
      <c r="E5" s="573"/>
      <c r="F5" s="574"/>
      <c r="G5" s="570" t="s">
        <v>7</v>
      </c>
    </row>
    <row r="6" spans="1:10" ht="23.25" customHeight="1" thickBot="1">
      <c r="A6" s="576"/>
      <c r="B6" s="571"/>
      <c r="C6" s="571"/>
      <c r="D6" s="30" t="s">
        <v>4</v>
      </c>
      <c r="E6" s="31" t="s">
        <v>5</v>
      </c>
      <c r="F6" s="30" t="s">
        <v>6</v>
      </c>
      <c r="G6" s="571"/>
    </row>
    <row r="7" spans="1:10" ht="24" customHeight="1" thickBot="1">
      <c r="A7" s="32"/>
      <c r="B7" s="33" t="s">
        <v>12</v>
      </c>
      <c r="C7" s="32"/>
      <c r="D7" s="34"/>
      <c r="E7" s="32"/>
      <c r="F7" s="34"/>
      <c r="G7" s="32"/>
    </row>
    <row r="8" spans="1:10" ht="30" customHeight="1" thickBot="1">
      <c r="A8" s="23">
        <v>302</v>
      </c>
      <c r="B8" s="51" t="s">
        <v>71</v>
      </c>
      <c r="C8" s="23">
        <v>215</v>
      </c>
      <c r="D8" s="104">
        <v>9</v>
      </c>
      <c r="E8" s="89">
        <v>12</v>
      </c>
      <c r="F8" s="105">
        <v>25</v>
      </c>
      <c r="G8" s="89">
        <f>(D8+F8)*4+E8*9</f>
        <v>244</v>
      </c>
    </row>
    <row r="9" spans="1:10" ht="18.75" customHeight="1" thickBot="1">
      <c r="A9" s="23" t="s">
        <v>240</v>
      </c>
      <c r="B9" s="35" t="s">
        <v>239</v>
      </c>
      <c r="C9" s="23">
        <v>200</v>
      </c>
      <c r="D9" s="104">
        <v>4</v>
      </c>
      <c r="E9" s="89">
        <v>3</v>
      </c>
      <c r="F9" s="104">
        <v>20</v>
      </c>
      <c r="G9" s="89">
        <f>(D9+F9)*4+E9*9</f>
        <v>123</v>
      </c>
    </row>
    <row r="10" spans="1:10" ht="15.75" thickBot="1">
      <c r="A10" s="507" t="s">
        <v>26</v>
      </c>
      <c r="B10" s="6" t="s">
        <v>82</v>
      </c>
      <c r="C10" s="508">
        <v>200</v>
      </c>
      <c r="D10" s="121">
        <v>1</v>
      </c>
      <c r="E10" s="148">
        <v>0</v>
      </c>
      <c r="F10" s="121">
        <v>10</v>
      </c>
      <c r="G10" s="509">
        <f>(F10+D10)*4+E10*9</f>
        <v>44</v>
      </c>
    </row>
    <row r="11" spans="1:10" ht="15.75" thickBot="1">
      <c r="A11" s="23" t="s">
        <v>26</v>
      </c>
      <c r="B11" s="35" t="s">
        <v>75</v>
      </c>
      <c r="C11" s="23">
        <v>16.8</v>
      </c>
      <c r="D11" s="104">
        <v>1</v>
      </c>
      <c r="E11" s="89">
        <v>0</v>
      </c>
      <c r="F11" s="104">
        <v>7</v>
      </c>
      <c r="G11" s="89">
        <f>(F11+D11)*4+E11*9</f>
        <v>32</v>
      </c>
    </row>
    <row r="12" spans="1:10" ht="21.75" customHeight="1" thickBot="1">
      <c r="A12" s="75"/>
      <c r="B12" s="76" t="s">
        <v>8</v>
      </c>
      <c r="C12" s="515">
        <f>SUM(C8:C11)</f>
        <v>631.79999999999995</v>
      </c>
      <c r="D12" s="145">
        <f>SUM(D8:D11)</f>
        <v>15</v>
      </c>
      <c r="E12" s="145">
        <f>SUM(E8:E11)</f>
        <v>15</v>
      </c>
      <c r="F12" s="530">
        <f>SUM(F8:F11)</f>
        <v>62</v>
      </c>
      <c r="G12" s="136">
        <f>SUM(G8:G11)</f>
        <v>443</v>
      </c>
      <c r="H12" s="547">
        <f>D12/D12</f>
        <v>1</v>
      </c>
      <c r="I12" s="547">
        <f>E12/D12</f>
        <v>1</v>
      </c>
      <c r="J12" s="547">
        <f>F12/D12</f>
        <v>4.1333333333333337</v>
      </c>
    </row>
    <row r="13" spans="1:10" ht="24" customHeight="1" thickBot="1">
      <c r="A13" s="41"/>
      <c r="B13" s="33" t="s">
        <v>60</v>
      </c>
      <c r="C13" s="182"/>
      <c r="D13" s="30"/>
      <c r="E13" s="31"/>
      <c r="F13" s="30"/>
      <c r="G13" s="31"/>
    </row>
    <row r="14" spans="1:10" ht="28.5" customHeight="1" thickBot="1">
      <c r="A14" s="23">
        <v>302</v>
      </c>
      <c r="B14" s="51" t="s">
        <v>71</v>
      </c>
      <c r="C14" s="23">
        <v>265</v>
      </c>
      <c r="D14" s="104">
        <v>11</v>
      </c>
      <c r="E14" s="89">
        <v>14</v>
      </c>
      <c r="F14" s="105">
        <v>30</v>
      </c>
      <c r="G14" s="89">
        <f>(D14+F14)*4+E14*9</f>
        <v>290</v>
      </c>
    </row>
    <row r="15" spans="1:10" ht="17.25" customHeight="1" thickBot="1">
      <c r="A15" s="23" t="s">
        <v>240</v>
      </c>
      <c r="B15" s="35" t="s">
        <v>239</v>
      </c>
      <c r="C15" s="23">
        <v>200</v>
      </c>
      <c r="D15" s="104">
        <v>4</v>
      </c>
      <c r="E15" s="89">
        <v>3</v>
      </c>
      <c r="F15" s="104">
        <v>20</v>
      </c>
      <c r="G15" s="89">
        <f>(D15+F15)*4+E15*9</f>
        <v>123</v>
      </c>
    </row>
    <row r="16" spans="1:10" ht="15" customHeight="1" thickBot="1">
      <c r="A16" s="507" t="s">
        <v>26</v>
      </c>
      <c r="B16" s="6" t="s">
        <v>82</v>
      </c>
      <c r="C16" s="508">
        <v>200</v>
      </c>
      <c r="D16" s="121">
        <v>1</v>
      </c>
      <c r="E16" s="148">
        <v>0</v>
      </c>
      <c r="F16" s="121">
        <v>10</v>
      </c>
      <c r="G16" s="89">
        <f>(D16+F16)*4+E16*9</f>
        <v>44</v>
      </c>
    </row>
    <row r="17" spans="1:10" ht="15" customHeight="1" thickBot="1">
      <c r="A17" s="23" t="s">
        <v>26</v>
      </c>
      <c r="B17" s="35" t="s">
        <v>75</v>
      </c>
      <c r="C17" s="23">
        <v>33.6</v>
      </c>
      <c r="D17" s="505">
        <v>2</v>
      </c>
      <c r="E17" s="89">
        <v>1</v>
      </c>
      <c r="F17" s="506">
        <v>14</v>
      </c>
      <c r="G17" s="107">
        <f>(D17+F17)*4+E17*9</f>
        <v>73</v>
      </c>
    </row>
    <row r="18" spans="1:10" ht="21" customHeight="1" thickBot="1">
      <c r="A18" s="78"/>
      <c r="B18" s="79" t="s">
        <v>8</v>
      </c>
      <c r="C18" s="133">
        <f>SUM(C14:C17)</f>
        <v>698.6</v>
      </c>
      <c r="D18" s="133">
        <f>SUM(D14:D17)</f>
        <v>18</v>
      </c>
      <c r="E18" s="133">
        <f>SUM(E14:E17)</f>
        <v>18</v>
      </c>
      <c r="F18" s="512">
        <f>SUM(F14:F17)</f>
        <v>74</v>
      </c>
      <c r="G18" s="513">
        <f>SUM(G14:G17)</f>
        <v>530</v>
      </c>
      <c r="H18" s="546">
        <f>D18/D18</f>
        <v>1</v>
      </c>
      <c r="I18" s="546">
        <f>E18/D18</f>
        <v>1</v>
      </c>
      <c r="J18" s="546">
        <f>F18/D18</f>
        <v>4.1111111111111107</v>
      </c>
    </row>
    <row r="19" spans="1:10" ht="26.25" customHeight="1" thickBot="1">
      <c r="A19" s="41"/>
      <c r="B19" s="43" t="s">
        <v>9</v>
      </c>
      <c r="C19" s="41"/>
      <c r="D19" s="44"/>
      <c r="E19" s="41"/>
      <c r="F19" s="44"/>
      <c r="G19" s="41"/>
    </row>
    <row r="20" spans="1:10" ht="27" customHeight="1" thickBot="1">
      <c r="A20" s="23">
        <v>19</v>
      </c>
      <c r="B20" s="51" t="s">
        <v>331</v>
      </c>
      <c r="C20" s="23">
        <v>80</v>
      </c>
      <c r="D20" s="112">
        <v>3</v>
      </c>
      <c r="E20" s="89">
        <v>4</v>
      </c>
      <c r="F20" s="112">
        <v>10</v>
      </c>
      <c r="G20" s="89">
        <f>(D20+F20)*4+E20*9</f>
        <v>88</v>
      </c>
    </row>
    <row r="21" spans="1:10" ht="15.75" thickBot="1">
      <c r="A21" s="41" t="s">
        <v>30</v>
      </c>
      <c r="B21" s="35" t="s">
        <v>83</v>
      </c>
      <c r="C21" s="31">
        <v>250</v>
      </c>
      <c r="D21" s="146">
        <v>3</v>
      </c>
      <c r="E21" s="147">
        <v>3</v>
      </c>
      <c r="F21" s="146">
        <v>35</v>
      </c>
      <c r="G21" s="89">
        <f>(D21+F21)*4+E21*9</f>
        <v>179</v>
      </c>
    </row>
    <row r="22" spans="1:10" ht="18.75" customHeight="1" thickBot="1">
      <c r="A22" s="23" t="s">
        <v>238</v>
      </c>
      <c r="B22" s="51" t="s">
        <v>235</v>
      </c>
      <c r="C22" s="23">
        <v>270</v>
      </c>
      <c r="D22" s="104">
        <v>21</v>
      </c>
      <c r="E22" s="89">
        <v>23</v>
      </c>
      <c r="F22" s="104">
        <v>33</v>
      </c>
      <c r="G22" s="89">
        <f>(D22+F22)*4+E22*9</f>
        <v>423</v>
      </c>
    </row>
    <row r="23" spans="1:10" ht="18.75" customHeight="1" thickBot="1">
      <c r="A23" s="23" t="s">
        <v>115</v>
      </c>
      <c r="B23" s="35" t="s">
        <v>332</v>
      </c>
      <c r="C23" s="23">
        <v>200</v>
      </c>
      <c r="D23" s="104">
        <v>0</v>
      </c>
      <c r="E23" s="89">
        <v>0</v>
      </c>
      <c r="F23" s="104">
        <v>25</v>
      </c>
      <c r="G23" s="89">
        <f>(D23+F23)*4+E23*9</f>
        <v>100</v>
      </c>
    </row>
    <row r="24" spans="1:10" ht="15.75" thickBot="1">
      <c r="A24" s="23" t="s">
        <v>26</v>
      </c>
      <c r="B24" s="35" t="s">
        <v>75</v>
      </c>
      <c r="C24" s="23">
        <v>26.7</v>
      </c>
      <c r="D24" s="104">
        <v>1</v>
      </c>
      <c r="E24" s="89">
        <v>0</v>
      </c>
      <c r="F24" s="104">
        <v>8</v>
      </c>
      <c r="G24" s="89">
        <f>(F24+D24)*4+E24*9</f>
        <v>36</v>
      </c>
    </row>
    <row r="25" spans="1:10" ht="15" customHeight="1" thickBot="1">
      <c r="A25" s="36" t="s">
        <v>26</v>
      </c>
      <c r="B25" s="37" t="s">
        <v>27</v>
      </c>
      <c r="C25" s="23">
        <v>18.5</v>
      </c>
      <c r="D25" s="104">
        <v>1</v>
      </c>
      <c r="E25" s="89">
        <v>0</v>
      </c>
      <c r="F25" s="104">
        <v>7</v>
      </c>
      <c r="G25" s="89">
        <f>(F25+D25)*4+E25*9</f>
        <v>32</v>
      </c>
    </row>
    <row r="26" spans="1:10" ht="15.75" hidden="1" thickBot="1">
      <c r="A26" s="23"/>
      <c r="B26" s="35"/>
      <c r="C26" s="23"/>
      <c r="D26" s="104"/>
      <c r="E26" s="89"/>
      <c r="F26" s="104"/>
      <c r="G26" s="89"/>
    </row>
    <row r="27" spans="1:10" ht="20.25" customHeight="1" thickBot="1">
      <c r="A27" s="59"/>
      <c r="B27" s="60" t="s">
        <v>8</v>
      </c>
      <c r="C27" s="61">
        <f>SUM(C20:C26)</f>
        <v>845.2</v>
      </c>
      <c r="D27" s="115">
        <f>SUM(D20:D26)</f>
        <v>29</v>
      </c>
      <c r="E27" s="115">
        <f>SUM(E20:E26)</f>
        <v>30</v>
      </c>
      <c r="F27" s="115">
        <f>SUM(F20:F26)</f>
        <v>118</v>
      </c>
      <c r="G27" s="115">
        <f>SUM(G20:G26)</f>
        <v>858</v>
      </c>
      <c r="H27" s="531">
        <f>D27/D27</f>
        <v>1</v>
      </c>
      <c r="I27" s="531">
        <f>E27/D27</f>
        <v>1.0344827586206897</v>
      </c>
      <c r="J27" s="531">
        <f>F27/D27</f>
        <v>4.068965517241379</v>
      </c>
    </row>
    <row r="28" spans="1:10" ht="25.5" customHeight="1" thickBot="1">
      <c r="A28" s="32"/>
      <c r="B28" s="33" t="s">
        <v>61</v>
      </c>
      <c r="C28" s="32"/>
      <c r="D28" s="34"/>
      <c r="E28" s="32"/>
      <c r="F28" s="34"/>
      <c r="G28" s="32"/>
    </row>
    <row r="29" spans="1:10" ht="30" customHeight="1" thickBot="1">
      <c r="A29" s="23">
        <v>19</v>
      </c>
      <c r="B29" s="51" t="s">
        <v>331</v>
      </c>
      <c r="C29" s="23">
        <v>130</v>
      </c>
      <c r="D29" s="112">
        <v>4</v>
      </c>
      <c r="E29" s="89">
        <v>6</v>
      </c>
      <c r="F29" s="112">
        <v>15</v>
      </c>
      <c r="G29" s="89">
        <f>(D29+F29)*4+E29*9</f>
        <v>130</v>
      </c>
    </row>
    <row r="30" spans="1:10" ht="15.75" thickBot="1">
      <c r="A30" s="35" t="s">
        <v>30</v>
      </c>
      <c r="B30" s="35" t="s">
        <v>83</v>
      </c>
      <c r="C30" s="23">
        <v>300</v>
      </c>
      <c r="D30" s="104">
        <v>4</v>
      </c>
      <c r="E30" s="89">
        <v>3</v>
      </c>
      <c r="F30" s="104">
        <v>37</v>
      </c>
      <c r="G30" s="89">
        <f>(D30+F30)*4+E30*9</f>
        <v>191</v>
      </c>
    </row>
    <row r="31" spans="1:10" ht="15.75" thickBot="1">
      <c r="A31" s="23" t="s">
        <v>238</v>
      </c>
      <c r="B31" s="51" t="s">
        <v>235</v>
      </c>
      <c r="C31" s="23">
        <v>300</v>
      </c>
      <c r="D31" s="104">
        <v>24</v>
      </c>
      <c r="E31" s="89">
        <v>25</v>
      </c>
      <c r="F31" s="104">
        <v>39</v>
      </c>
      <c r="G31" s="89">
        <f>(D31+F31)*4+E31*9</f>
        <v>477</v>
      </c>
    </row>
    <row r="32" spans="1:10" ht="17.25" customHeight="1" thickBot="1">
      <c r="A32" s="23" t="s">
        <v>115</v>
      </c>
      <c r="B32" s="35" t="s">
        <v>332</v>
      </c>
      <c r="C32" s="23">
        <v>200</v>
      </c>
      <c r="D32" s="104">
        <v>0</v>
      </c>
      <c r="E32" s="89">
        <v>0</v>
      </c>
      <c r="F32" s="104">
        <v>25</v>
      </c>
      <c r="G32" s="89">
        <f>(D32+F32)*4+E32*9</f>
        <v>100</v>
      </c>
    </row>
    <row r="33" spans="1:10" ht="15.75" thickBot="1">
      <c r="A33" s="23" t="s">
        <v>26</v>
      </c>
      <c r="B33" s="35" t="s">
        <v>75</v>
      </c>
      <c r="C33" s="23">
        <v>32.700000000000003</v>
      </c>
      <c r="D33" s="505">
        <v>2</v>
      </c>
      <c r="E33" s="89">
        <v>1</v>
      </c>
      <c r="F33" s="506">
        <v>14</v>
      </c>
      <c r="G33" s="107">
        <f>(D33+F33)*4+E33*9</f>
        <v>73</v>
      </c>
    </row>
    <row r="34" spans="1:10" ht="15" customHeight="1" thickBot="1">
      <c r="A34" s="23" t="s">
        <v>26</v>
      </c>
      <c r="B34" s="35" t="s">
        <v>27</v>
      </c>
      <c r="C34" s="23">
        <v>16.8</v>
      </c>
      <c r="D34" s="104">
        <v>1</v>
      </c>
      <c r="E34" s="89">
        <v>0</v>
      </c>
      <c r="F34" s="104">
        <v>7</v>
      </c>
      <c r="G34" s="89">
        <f>(F34+D34)*4+E34*9</f>
        <v>32</v>
      </c>
    </row>
    <row r="35" spans="1:10" ht="15.75" hidden="1" thickBot="1">
      <c r="A35" s="38"/>
      <c r="B35" s="39"/>
      <c r="C35" s="40"/>
      <c r="D35" s="108"/>
      <c r="E35" s="109"/>
      <c r="F35" s="108"/>
      <c r="G35" s="89"/>
    </row>
    <row r="36" spans="1:10" ht="24.75" customHeight="1" thickBot="1">
      <c r="A36" s="67"/>
      <c r="B36" s="68" t="s">
        <v>8</v>
      </c>
      <c r="C36" s="69">
        <f>SUM(C29:C35)</f>
        <v>979.5</v>
      </c>
      <c r="D36" s="122">
        <f>SUM(D29:D35)</f>
        <v>35</v>
      </c>
      <c r="E36" s="123">
        <f>SUM(E29:E35)</f>
        <v>35</v>
      </c>
      <c r="F36" s="123">
        <f>SUM(F29:F35)</f>
        <v>137</v>
      </c>
      <c r="G36" s="123">
        <f>SUM(G29:G35)</f>
        <v>1003</v>
      </c>
      <c r="H36" s="540">
        <f>D36/D36</f>
        <v>1</v>
      </c>
      <c r="I36" s="540">
        <f>E36/D36</f>
        <v>1</v>
      </c>
      <c r="J36" s="540">
        <f>F36/D36</f>
        <v>3.9142857142857141</v>
      </c>
    </row>
    <row r="37" spans="1:10" ht="6.75" customHeight="1">
      <c r="A37" s="32"/>
      <c r="B37" s="46"/>
      <c r="C37" s="46"/>
      <c r="D37" s="124"/>
      <c r="E37" s="125"/>
      <c r="F37" s="124"/>
      <c r="G37" s="125"/>
      <c r="H37" s="12"/>
    </row>
    <row r="38" spans="1:10" ht="6" customHeight="1" thickBot="1">
      <c r="A38" s="32"/>
      <c r="B38" s="46"/>
      <c r="C38" s="46"/>
      <c r="D38" s="124"/>
      <c r="E38" s="125"/>
      <c r="F38" s="124"/>
      <c r="G38" s="125"/>
      <c r="H38" s="12"/>
    </row>
    <row r="39" spans="1:10" ht="22.5" customHeight="1" thickBot="1">
      <c r="A39" s="59"/>
      <c r="B39" s="60" t="s">
        <v>36</v>
      </c>
      <c r="C39" s="59"/>
      <c r="D39" s="128">
        <f>D27+D12</f>
        <v>44</v>
      </c>
      <c r="E39" s="127">
        <f>E27+E12</f>
        <v>45</v>
      </c>
      <c r="F39" s="128">
        <f>F27+F12</f>
        <v>180</v>
      </c>
      <c r="G39" s="127">
        <f>G27+G12</f>
        <v>1301</v>
      </c>
      <c r="H39" s="541">
        <f>D39/D39</f>
        <v>1</v>
      </c>
      <c r="I39" s="541">
        <f>E39/D39</f>
        <v>1.0227272727272727</v>
      </c>
      <c r="J39" s="541">
        <f>F39/D39</f>
        <v>4.0909090909090908</v>
      </c>
    </row>
    <row r="40" spans="1:10" ht="20.25" customHeight="1" thickBot="1">
      <c r="A40" s="73"/>
      <c r="B40" s="68" t="s">
        <v>65</v>
      </c>
      <c r="C40" s="74"/>
      <c r="D40" s="130">
        <f>D36+D18</f>
        <v>53</v>
      </c>
      <c r="E40" s="130">
        <f>E36+E18</f>
        <v>53</v>
      </c>
      <c r="F40" s="130">
        <f>F36+F18</f>
        <v>211</v>
      </c>
      <c r="G40" s="130">
        <f>G36+G18</f>
        <v>1533</v>
      </c>
      <c r="H40" s="543">
        <f>D40/D40</f>
        <v>1</v>
      </c>
      <c r="I40" s="543">
        <f>E40/D40</f>
        <v>1</v>
      </c>
      <c r="J40" s="543">
        <f>F40/D40</f>
        <v>3.9811320754716979</v>
      </c>
    </row>
    <row r="41" spans="1:10">
      <c r="A41" s="28"/>
      <c r="B41" s="577"/>
      <c r="C41" s="577"/>
      <c r="D41" s="577"/>
      <c r="E41" s="577"/>
      <c r="F41" s="577"/>
      <c r="G41" s="577"/>
      <c r="H41" s="12"/>
    </row>
    <row r="42" spans="1:10">
      <c r="B42" s="12"/>
      <c r="C42" s="12"/>
      <c r="D42" s="12"/>
      <c r="E42" s="12"/>
      <c r="F42" s="12"/>
      <c r="G42" s="12"/>
      <c r="H42" s="12"/>
    </row>
    <row r="43" spans="1:10">
      <c r="B43" s="12"/>
      <c r="C43" s="12"/>
      <c r="D43" s="12"/>
      <c r="E43" s="12"/>
      <c r="F43" s="12"/>
      <c r="G43" s="12"/>
      <c r="H43" s="12"/>
    </row>
    <row r="44" spans="1:10">
      <c r="B44" s="12"/>
      <c r="C44" s="12"/>
      <c r="D44" s="12"/>
      <c r="E44" s="12"/>
      <c r="F44" s="12"/>
      <c r="G44" s="12"/>
      <c r="H44" s="12"/>
    </row>
    <row r="45" spans="1:10">
      <c r="B45" s="12"/>
      <c r="C45" s="12"/>
      <c r="D45" s="12"/>
      <c r="E45" s="12"/>
      <c r="F45" s="12"/>
      <c r="G45" s="12"/>
      <c r="H45" s="12"/>
    </row>
    <row r="46" spans="1:10">
      <c r="B46" s="12"/>
      <c r="C46" s="12"/>
      <c r="D46" s="12"/>
      <c r="E46" s="12"/>
      <c r="F46" s="12"/>
      <c r="G46" s="12"/>
      <c r="H46" s="12"/>
    </row>
    <row r="47" spans="1:10">
      <c r="B47" s="12"/>
      <c r="C47" s="12"/>
      <c r="D47" s="12"/>
      <c r="E47" s="12"/>
      <c r="F47" s="12"/>
      <c r="G47" s="12"/>
      <c r="H47" s="12"/>
    </row>
    <row r="48" spans="1:10">
      <c r="B48" s="12"/>
      <c r="C48" s="12"/>
      <c r="D48" s="12"/>
      <c r="E48" s="12"/>
      <c r="F48" s="12"/>
      <c r="G48" s="12"/>
      <c r="H48" s="12"/>
    </row>
    <row r="49" spans="2:8">
      <c r="B49" s="12"/>
      <c r="C49" s="12"/>
      <c r="D49" s="12"/>
      <c r="E49" s="12"/>
      <c r="F49" s="12"/>
      <c r="G49" s="12"/>
      <c r="H49" s="12"/>
    </row>
    <row r="50" spans="2:8">
      <c r="B50" s="12"/>
      <c r="C50" s="12"/>
      <c r="D50" s="12"/>
      <c r="E50" s="12"/>
      <c r="F50" s="12"/>
      <c r="G50" s="12"/>
      <c r="H50" s="12"/>
    </row>
    <row r="51" spans="2:8">
      <c r="B51" s="12"/>
      <c r="C51" s="12"/>
      <c r="D51" s="12"/>
      <c r="E51" s="12"/>
      <c r="F51" s="12"/>
      <c r="G51" s="12"/>
      <c r="H51" s="12"/>
    </row>
    <row r="52" spans="2:8">
      <c r="B52" s="12"/>
      <c r="C52" s="12"/>
      <c r="D52" s="12"/>
      <c r="E52" s="12"/>
      <c r="F52" s="12"/>
      <c r="G52" s="12"/>
      <c r="H52" s="12"/>
    </row>
    <row r="53" spans="2:8">
      <c r="B53" s="12"/>
      <c r="C53" s="12"/>
      <c r="D53" s="12"/>
      <c r="E53" s="12"/>
      <c r="F53" s="12"/>
      <c r="G53" s="12"/>
      <c r="H53" s="12"/>
    </row>
    <row r="54" spans="2:8">
      <c r="B54" s="12"/>
      <c r="C54" s="12"/>
      <c r="D54" s="12"/>
      <c r="E54" s="12"/>
      <c r="F54" s="12"/>
      <c r="G54" s="12"/>
      <c r="H54" s="12"/>
    </row>
    <row r="55" spans="2:8">
      <c r="B55" s="12"/>
      <c r="C55" s="12"/>
      <c r="D55" s="12"/>
      <c r="E55" s="12"/>
      <c r="F55" s="12"/>
      <c r="G55" s="12"/>
      <c r="H55" s="12"/>
    </row>
    <row r="56" spans="2:8">
      <c r="B56" s="12"/>
      <c r="C56" s="12"/>
      <c r="D56" s="12"/>
      <c r="E56" s="12"/>
      <c r="F56" s="12"/>
      <c r="G56" s="12"/>
      <c r="H56" s="12"/>
    </row>
    <row r="57" spans="2:8">
      <c r="B57" s="12"/>
      <c r="C57" s="12"/>
      <c r="D57" s="12"/>
      <c r="E57" s="12"/>
      <c r="F57" s="12"/>
      <c r="G57" s="12"/>
      <c r="H57" s="12"/>
    </row>
    <row r="58" spans="2:8">
      <c r="B58" s="12"/>
      <c r="C58" s="12"/>
      <c r="D58" s="12"/>
      <c r="E58" s="12"/>
      <c r="F58" s="12"/>
      <c r="G58" s="12"/>
      <c r="H58" s="12"/>
    </row>
    <row r="59" spans="2:8">
      <c r="B59" s="12"/>
      <c r="C59" s="12"/>
      <c r="D59" s="12"/>
      <c r="E59" s="12"/>
      <c r="F59" s="12"/>
      <c r="G59" s="12"/>
      <c r="H59" s="12"/>
    </row>
    <row r="60" spans="2:8">
      <c r="B60" s="12"/>
      <c r="C60" s="12"/>
      <c r="D60" s="12"/>
      <c r="E60" s="12"/>
      <c r="F60" s="12"/>
      <c r="G60" s="12"/>
      <c r="H60" s="12"/>
    </row>
    <row r="61" spans="2:8">
      <c r="B61" s="12"/>
      <c r="C61" s="12"/>
      <c r="D61" s="12"/>
      <c r="E61" s="12"/>
      <c r="F61" s="12"/>
      <c r="G61" s="12"/>
      <c r="H61" s="12"/>
    </row>
    <row r="62" spans="2:8">
      <c r="B62" s="12"/>
      <c r="C62" s="12"/>
      <c r="D62" s="12"/>
      <c r="E62" s="12"/>
      <c r="F62" s="12"/>
      <c r="G62" s="12"/>
      <c r="H62" s="12"/>
    </row>
    <row r="63" spans="2:8">
      <c r="B63" s="12"/>
      <c r="C63" s="12"/>
      <c r="D63" s="12"/>
      <c r="E63" s="12"/>
      <c r="F63" s="12"/>
      <c r="G63" s="12"/>
      <c r="H63" s="12"/>
    </row>
    <row r="64" spans="2:8">
      <c r="B64" s="12"/>
      <c r="C64" s="12"/>
      <c r="D64" s="12"/>
      <c r="E64" s="12"/>
      <c r="F64" s="12"/>
      <c r="G64" s="12"/>
      <c r="H64" s="12"/>
    </row>
    <row r="65" spans="2:8">
      <c r="B65" s="12"/>
      <c r="C65" s="12"/>
      <c r="D65" s="12"/>
      <c r="E65" s="12"/>
      <c r="F65" s="12"/>
      <c r="G65" s="12"/>
      <c r="H65" s="12"/>
    </row>
  </sheetData>
  <mergeCells count="9">
    <mergeCell ref="G5:G6"/>
    <mergeCell ref="B41:G41"/>
    <mergeCell ref="A1:E1"/>
    <mergeCell ref="A2:B2"/>
    <mergeCell ref="A3:B3"/>
    <mergeCell ref="A5:A6"/>
    <mergeCell ref="B5:B6"/>
    <mergeCell ref="C5:C6"/>
    <mergeCell ref="D5:F5"/>
  </mergeCells>
  <pageMargins left="0.70866141732283472" right="0.31496062992125984" top="0.55118110236220474" bottom="0.15748031496062992" header="0" footer="0"/>
  <pageSetup paperSize="9" scale="82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J67"/>
  <sheetViews>
    <sheetView zoomScaleNormal="100" workbookViewId="0">
      <pane ySplit="6" topLeftCell="A25" activePane="bottomLeft" state="frozen"/>
      <selection pane="bottomLeft" activeCell="A31" sqref="A31:G37"/>
    </sheetView>
  </sheetViews>
  <sheetFormatPr defaultRowHeight="15"/>
  <cols>
    <col min="1" max="1" width="11.42578125" customWidth="1"/>
    <col min="2" max="2" width="50.5703125" customWidth="1"/>
    <col min="3" max="3" width="9.7109375" customWidth="1"/>
    <col min="7" max="7" width="12.85546875" customWidth="1"/>
  </cols>
  <sheetData>
    <row r="1" spans="1:10" ht="18.75">
      <c r="A1" s="572"/>
      <c r="B1" s="572"/>
      <c r="C1" s="572"/>
      <c r="D1" s="572"/>
      <c r="E1" s="572"/>
      <c r="F1" s="27"/>
      <c r="G1" s="27"/>
    </row>
    <row r="2" spans="1:10" ht="18.75">
      <c r="A2" s="572"/>
      <c r="B2" s="572"/>
      <c r="C2" s="183"/>
      <c r="D2" s="183"/>
      <c r="E2" s="183"/>
      <c r="F2" s="27"/>
      <c r="G2" s="27"/>
    </row>
    <row r="3" spans="1:10" ht="18.75">
      <c r="A3" s="572" t="s">
        <v>116</v>
      </c>
      <c r="B3" s="572"/>
      <c r="C3" s="183"/>
      <c r="D3" s="183"/>
      <c r="E3" s="183"/>
      <c r="F3" s="27"/>
      <c r="G3" s="27"/>
    </row>
    <row r="4" spans="1:10" ht="19.5" thickBot="1">
      <c r="A4" s="29" t="s">
        <v>62</v>
      </c>
      <c r="B4" s="29"/>
      <c r="C4" s="29"/>
      <c r="D4" s="29"/>
      <c r="E4" s="29"/>
      <c r="F4" s="27"/>
      <c r="G4" s="27"/>
    </row>
    <row r="5" spans="1:10" ht="33" customHeight="1" thickBot="1">
      <c r="A5" s="575" t="s">
        <v>0</v>
      </c>
      <c r="B5" s="570" t="s">
        <v>1</v>
      </c>
      <c r="C5" s="570" t="s">
        <v>2</v>
      </c>
      <c r="D5" s="573" t="s">
        <v>3</v>
      </c>
      <c r="E5" s="573"/>
      <c r="F5" s="574"/>
      <c r="G5" s="570" t="s">
        <v>7</v>
      </c>
    </row>
    <row r="6" spans="1:10" ht="23.25" customHeight="1" thickBot="1">
      <c r="A6" s="576"/>
      <c r="B6" s="571"/>
      <c r="C6" s="571"/>
      <c r="D6" s="30" t="s">
        <v>4</v>
      </c>
      <c r="E6" s="31" t="s">
        <v>5</v>
      </c>
      <c r="F6" s="30" t="s">
        <v>6</v>
      </c>
      <c r="G6" s="571"/>
    </row>
    <row r="7" spans="1:10" ht="24" customHeight="1" thickBot="1">
      <c r="A7" s="32"/>
      <c r="B7" s="33" t="s">
        <v>12</v>
      </c>
      <c r="C7" s="32"/>
      <c r="D7" s="34"/>
      <c r="E7" s="32"/>
      <c r="F7" s="34"/>
      <c r="G7" s="32"/>
    </row>
    <row r="8" spans="1:10" ht="18" customHeight="1" thickBot="1">
      <c r="A8" s="10" t="s">
        <v>112</v>
      </c>
      <c r="B8" s="25" t="s">
        <v>113</v>
      </c>
      <c r="C8" s="23">
        <v>200</v>
      </c>
      <c r="D8" s="104">
        <v>5</v>
      </c>
      <c r="E8" s="89">
        <v>5</v>
      </c>
      <c r="F8" s="105">
        <v>16</v>
      </c>
      <c r="G8" s="121">
        <f>(F8+D8)*4+E8*9</f>
        <v>129</v>
      </c>
    </row>
    <row r="9" spans="1:10" ht="18.75" customHeight="1" thickBot="1">
      <c r="A9" s="36" t="s">
        <v>114</v>
      </c>
      <c r="B9" s="37" t="s">
        <v>348</v>
      </c>
      <c r="C9" s="36">
        <v>120</v>
      </c>
      <c r="D9" s="106">
        <v>8</v>
      </c>
      <c r="E9" s="107">
        <v>10</v>
      </c>
      <c r="F9" s="106">
        <v>10</v>
      </c>
      <c r="G9" s="121">
        <f>(F9+D9)*4+E9*9</f>
        <v>162</v>
      </c>
    </row>
    <row r="10" spans="1:10" ht="15.75" thickBot="1">
      <c r="A10" s="23" t="s">
        <v>249</v>
      </c>
      <c r="B10" s="35" t="s">
        <v>250</v>
      </c>
      <c r="C10" s="23">
        <v>200</v>
      </c>
      <c r="D10" s="104">
        <v>0</v>
      </c>
      <c r="E10" s="89">
        <v>0</v>
      </c>
      <c r="F10" s="105">
        <v>9</v>
      </c>
      <c r="G10" s="121">
        <f>(F10+D10)*4+E10*9</f>
        <v>36</v>
      </c>
    </row>
    <row r="11" spans="1:10" ht="15.75" thickBot="1">
      <c r="A11" s="36" t="s">
        <v>26</v>
      </c>
      <c r="B11" s="37" t="s">
        <v>75</v>
      </c>
      <c r="C11" s="23">
        <v>33.6</v>
      </c>
      <c r="D11" s="505">
        <v>2</v>
      </c>
      <c r="E11" s="89">
        <v>1</v>
      </c>
      <c r="F11" s="506">
        <v>14</v>
      </c>
      <c r="G11" s="107">
        <f>(D11+F11)*4+E11*9</f>
        <v>73</v>
      </c>
    </row>
    <row r="12" spans="1:10" ht="18" customHeight="1" thickBot="1">
      <c r="A12" s="23" t="s">
        <v>26</v>
      </c>
      <c r="B12" s="35" t="s">
        <v>322</v>
      </c>
      <c r="C12" s="23">
        <v>230</v>
      </c>
      <c r="D12" s="104">
        <v>3</v>
      </c>
      <c r="E12" s="89">
        <v>1</v>
      </c>
      <c r="F12" s="104">
        <v>28</v>
      </c>
      <c r="G12" s="89">
        <f>(D12+F12)*4+E12*9</f>
        <v>133</v>
      </c>
    </row>
    <row r="13" spans="1:10" ht="24" customHeight="1" thickBot="1">
      <c r="A13" s="75"/>
      <c r="B13" s="76" t="s">
        <v>8</v>
      </c>
      <c r="C13" s="83">
        <f>SUM(C8:C12)</f>
        <v>783.6</v>
      </c>
      <c r="D13" s="136">
        <f>SUM(D8:D12)</f>
        <v>18</v>
      </c>
      <c r="E13" s="511">
        <f>SUM(E8:E12)</f>
        <v>17</v>
      </c>
      <c r="F13" s="136">
        <f>SUM(F8:F12)</f>
        <v>77</v>
      </c>
      <c r="G13" s="136">
        <f>SUM(G8:G12)</f>
        <v>533</v>
      </c>
      <c r="H13" s="547">
        <f>D13/D13</f>
        <v>1</v>
      </c>
      <c r="I13" s="547">
        <f>E13/D13</f>
        <v>0.94444444444444442</v>
      </c>
      <c r="J13" s="547">
        <f>F13/D13</f>
        <v>4.2777777777777777</v>
      </c>
    </row>
    <row r="14" spans="1:10" ht="24" customHeight="1" thickBot="1">
      <c r="A14" s="41"/>
      <c r="B14" s="33" t="s">
        <v>60</v>
      </c>
      <c r="C14" s="182"/>
      <c r="D14" s="30"/>
      <c r="E14" s="31"/>
      <c r="F14" s="30"/>
      <c r="G14" s="31"/>
    </row>
    <row r="15" spans="1:10" ht="17.25" customHeight="1" thickBot="1">
      <c r="A15" s="10" t="s">
        <v>112</v>
      </c>
      <c r="B15" s="25" t="s">
        <v>113</v>
      </c>
      <c r="C15" s="23">
        <v>250</v>
      </c>
      <c r="D15" s="104">
        <v>6</v>
      </c>
      <c r="E15" s="89">
        <v>6</v>
      </c>
      <c r="F15" s="105">
        <v>18</v>
      </c>
      <c r="G15" s="121">
        <f>(F15+D15)*4+E15*9</f>
        <v>150</v>
      </c>
    </row>
    <row r="16" spans="1:10" ht="17.25" customHeight="1" thickBot="1">
      <c r="A16" s="36" t="s">
        <v>114</v>
      </c>
      <c r="B16" s="37" t="s">
        <v>341</v>
      </c>
      <c r="C16" s="36">
        <v>120</v>
      </c>
      <c r="D16" s="106">
        <v>10</v>
      </c>
      <c r="E16" s="107">
        <v>13</v>
      </c>
      <c r="F16" s="106">
        <v>10</v>
      </c>
      <c r="G16" s="121">
        <f>(F16+D16)*4+E16*9</f>
        <v>197</v>
      </c>
    </row>
    <row r="17" spans="1:10" ht="15" customHeight="1" thickBot="1">
      <c r="A17" s="23" t="s">
        <v>249</v>
      </c>
      <c r="B17" s="35" t="s">
        <v>250</v>
      </c>
      <c r="C17" s="23">
        <v>200</v>
      </c>
      <c r="D17" s="104">
        <v>0</v>
      </c>
      <c r="E17" s="89">
        <v>0</v>
      </c>
      <c r="F17" s="105">
        <v>9</v>
      </c>
      <c r="G17" s="121">
        <f>(F17+D17)*4+E17*9</f>
        <v>36</v>
      </c>
    </row>
    <row r="18" spans="1:10" ht="15" customHeight="1" thickBot="1">
      <c r="A18" s="36" t="s">
        <v>26</v>
      </c>
      <c r="B18" s="37" t="s">
        <v>75</v>
      </c>
      <c r="C18" s="23">
        <v>33.6</v>
      </c>
      <c r="D18" s="505">
        <v>2</v>
      </c>
      <c r="E18" s="89">
        <v>1</v>
      </c>
      <c r="F18" s="506">
        <v>14</v>
      </c>
      <c r="G18" s="107">
        <f>(D18+F18)*4+E18*9</f>
        <v>73</v>
      </c>
    </row>
    <row r="19" spans="1:10" ht="19.5" customHeight="1" thickBot="1">
      <c r="A19" s="23" t="s">
        <v>26</v>
      </c>
      <c r="B19" s="35" t="s">
        <v>322</v>
      </c>
      <c r="C19" s="23">
        <v>290</v>
      </c>
      <c r="D19" s="104">
        <v>5</v>
      </c>
      <c r="E19" s="89">
        <v>3</v>
      </c>
      <c r="F19" s="104">
        <v>35</v>
      </c>
      <c r="G19" s="89">
        <f>(D19+F19)*4+E19*9</f>
        <v>187</v>
      </c>
    </row>
    <row r="20" spans="1:10" ht="24" customHeight="1" thickBot="1">
      <c r="A20" s="78"/>
      <c r="B20" s="79" t="s">
        <v>8</v>
      </c>
      <c r="C20" s="512">
        <f>SUM(C15:C19)</f>
        <v>893.6</v>
      </c>
      <c r="D20" s="513">
        <f>SUM(D15:D19)</f>
        <v>23</v>
      </c>
      <c r="E20" s="514">
        <f>SUM(E15:E19)</f>
        <v>23</v>
      </c>
      <c r="F20" s="513">
        <f>SUM(F15:F19)</f>
        <v>86</v>
      </c>
      <c r="G20" s="513">
        <f>SUM(G15:G19)</f>
        <v>643</v>
      </c>
      <c r="H20" s="546">
        <f>D20/D20</f>
        <v>1</v>
      </c>
      <c r="I20" s="546">
        <f>E20/D20</f>
        <v>1</v>
      </c>
      <c r="J20" s="546">
        <f>F20/D20</f>
        <v>3.7391304347826089</v>
      </c>
    </row>
    <row r="21" spans="1:10" ht="26.25" customHeight="1" thickBot="1">
      <c r="A21" s="41"/>
      <c r="B21" s="43" t="s">
        <v>9</v>
      </c>
      <c r="C21" s="41"/>
      <c r="D21" s="44"/>
      <c r="E21" s="41"/>
      <c r="F21" s="44"/>
      <c r="G21" s="41"/>
    </row>
    <row r="22" spans="1:10" ht="21" customHeight="1" thickBot="1">
      <c r="A22" s="23">
        <v>110</v>
      </c>
      <c r="B22" s="35" t="s">
        <v>357</v>
      </c>
      <c r="C22" s="23">
        <v>255</v>
      </c>
      <c r="D22" s="112">
        <v>6</v>
      </c>
      <c r="E22" s="89">
        <v>3</v>
      </c>
      <c r="F22" s="112">
        <v>6</v>
      </c>
      <c r="G22" s="89">
        <f t="shared" ref="G22:G28" si="0">(D22+F22)*4+E22*9</f>
        <v>75</v>
      </c>
    </row>
    <row r="23" spans="1:10" ht="30.75" thickBot="1">
      <c r="A23" s="26">
        <v>498</v>
      </c>
      <c r="B23" s="45" t="s">
        <v>128</v>
      </c>
      <c r="C23" s="13">
        <v>150</v>
      </c>
      <c r="D23" s="113">
        <v>10</v>
      </c>
      <c r="E23" s="114">
        <v>18</v>
      </c>
      <c r="F23" s="113">
        <v>9</v>
      </c>
      <c r="G23" s="89">
        <f t="shared" si="0"/>
        <v>238</v>
      </c>
    </row>
    <row r="24" spans="1:10" ht="21.75" customHeight="1" thickBot="1">
      <c r="A24" s="23">
        <v>535</v>
      </c>
      <c r="B24" s="35" t="s">
        <v>127</v>
      </c>
      <c r="C24" s="23">
        <v>200</v>
      </c>
      <c r="D24" s="104">
        <v>7</v>
      </c>
      <c r="E24" s="89">
        <v>5</v>
      </c>
      <c r="F24" s="104">
        <v>43</v>
      </c>
      <c r="G24" s="89">
        <f t="shared" si="0"/>
        <v>245</v>
      </c>
    </row>
    <row r="25" spans="1:10" ht="30" customHeight="1" thickBot="1">
      <c r="A25" s="23" t="s">
        <v>237</v>
      </c>
      <c r="B25" s="51" t="s">
        <v>236</v>
      </c>
      <c r="C25" s="23">
        <v>70</v>
      </c>
      <c r="D25" s="104">
        <v>1</v>
      </c>
      <c r="E25" s="89">
        <v>2</v>
      </c>
      <c r="F25" s="104">
        <v>0</v>
      </c>
      <c r="G25" s="89">
        <f t="shared" si="0"/>
        <v>22</v>
      </c>
    </row>
    <row r="26" spans="1:10" ht="17.25" customHeight="1" thickBot="1">
      <c r="A26" s="23">
        <v>700</v>
      </c>
      <c r="B26" s="35" t="s">
        <v>148</v>
      </c>
      <c r="C26" s="23">
        <v>200</v>
      </c>
      <c r="D26" s="104">
        <v>0</v>
      </c>
      <c r="E26" s="89">
        <v>0</v>
      </c>
      <c r="F26" s="104">
        <v>21</v>
      </c>
      <c r="G26" s="89">
        <f t="shared" si="0"/>
        <v>84</v>
      </c>
    </row>
    <row r="27" spans="1:10" ht="18.75" customHeight="1" thickBot="1">
      <c r="A27" s="23" t="s">
        <v>26</v>
      </c>
      <c r="B27" s="35" t="s">
        <v>75</v>
      </c>
      <c r="C27" s="23">
        <v>37</v>
      </c>
      <c r="D27" s="505">
        <v>2</v>
      </c>
      <c r="E27" s="89">
        <v>1</v>
      </c>
      <c r="F27" s="506">
        <v>14</v>
      </c>
      <c r="G27" s="107">
        <f t="shared" si="0"/>
        <v>73</v>
      </c>
    </row>
    <row r="28" spans="1:10" ht="21" customHeight="1" thickBot="1">
      <c r="A28" s="23" t="s">
        <v>26</v>
      </c>
      <c r="B28" s="35" t="s">
        <v>75</v>
      </c>
      <c r="C28" s="23">
        <v>27.5</v>
      </c>
      <c r="D28" s="505">
        <v>2</v>
      </c>
      <c r="E28" s="89">
        <v>0</v>
      </c>
      <c r="F28" s="506">
        <v>13</v>
      </c>
      <c r="G28" s="107">
        <f t="shared" si="0"/>
        <v>60</v>
      </c>
    </row>
    <row r="29" spans="1:10" ht="22.5" customHeight="1" thickBot="1">
      <c r="A29" s="59"/>
      <c r="B29" s="60" t="s">
        <v>8</v>
      </c>
      <c r="C29" s="115">
        <f>SUM(C22:C28)</f>
        <v>939.5</v>
      </c>
      <c r="D29" s="115">
        <f>SUM(D22:D28)</f>
        <v>28</v>
      </c>
      <c r="E29" s="115">
        <f>SUM(E22:E28)</f>
        <v>29</v>
      </c>
      <c r="F29" s="115">
        <f>SUM(F22:F28)</f>
        <v>106</v>
      </c>
      <c r="G29" s="115">
        <f>SUM(G22:G28)</f>
        <v>797</v>
      </c>
      <c r="H29" s="531">
        <f>D29/D29</f>
        <v>1</v>
      </c>
      <c r="I29" s="531">
        <f>E29/D29</f>
        <v>1.0357142857142858</v>
      </c>
      <c r="J29" s="531">
        <f>F29/D29</f>
        <v>3.7857142857142856</v>
      </c>
    </row>
    <row r="30" spans="1:10" ht="25.5" customHeight="1" thickBot="1">
      <c r="A30" s="32"/>
      <c r="B30" s="33" t="s">
        <v>61</v>
      </c>
      <c r="C30" s="32"/>
      <c r="D30" s="34"/>
      <c r="E30" s="32"/>
      <c r="F30" s="34"/>
      <c r="G30" s="32"/>
    </row>
    <row r="31" spans="1:10" ht="20.25" customHeight="1" thickBot="1">
      <c r="A31" s="23">
        <v>110</v>
      </c>
      <c r="B31" s="35" t="s">
        <v>357</v>
      </c>
      <c r="C31" s="23">
        <v>315</v>
      </c>
      <c r="D31" s="112">
        <v>8</v>
      </c>
      <c r="E31" s="89">
        <v>4</v>
      </c>
      <c r="F31" s="112">
        <v>16</v>
      </c>
      <c r="G31" s="89">
        <f t="shared" ref="G31:G37" si="1">(D31+F31)*4+E31*9</f>
        <v>132</v>
      </c>
    </row>
    <row r="32" spans="1:10" ht="30.75" thickBot="1">
      <c r="A32" s="26">
        <v>498</v>
      </c>
      <c r="B32" s="45" t="s">
        <v>128</v>
      </c>
      <c r="C32" s="13">
        <v>170</v>
      </c>
      <c r="D32" s="113">
        <v>11</v>
      </c>
      <c r="E32" s="114">
        <v>19</v>
      </c>
      <c r="F32" s="113">
        <v>9</v>
      </c>
      <c r="G32" s="89">
        <f t="shared" si="1"/>
        <v>251</v>
      </c>
    </row>
    <row r="33" spans="1:10" ht="18.75" customHeight="1" thickBot="1">
      <c r="A33" s="23">
        <v>535</v>
      </c>
      <c r="B33" s="35" t="s">
        <v>127</v>
      </c>
      <c r="C33" s="23">
        <v>220</v>
      </c>
      <c r="D33" s="104">
        <v>7</v>
      </c>
      <c r="E33" s="89">
        <v>5</v>
      </c>
      <c r="F33" s="104">
        <v>45</v>
      </c>
      <c r="G33" s="89">
        <f t="shared" si="1"/>
        <v>253</v>
      </c>
    </row>
    <row r="34" spans="1:10" ht="30.75" customHeight="1" thickBot="1">
      <c r="A34" s="23" t="s">
        <v>237</v>
      </c>
      <c r="B34" s="51" t="s">
        <v>236</v>
      </c>
      <c r="C34" s="23">
        <v>100</v>
      </c>
      <c r="D34" s="104">
        <v>1</v>
      </c>
      <c r="E34" s="89">
        <v>3</v>
      </c>
      <c r="F34" s="104">
        <v>0</v>
      </c>
      <c r="G34" s="89">
        <f t="shared" si="1"/>
        <v>31</v>
      </c>
    </row>
    <row r="35" spans="1:10" ht="15.75" thickBot="1">
      <c r="A35" s="23">
        <v>700</v>
      </c>
      <c r="B35" s="35" t="s">
        <v>148</v>
      </c>
      <c r="C35" s="23">
        <v>200</v>
      </c>
      <c r="D35" s="104">
        <v>0</v>
      </c>
      <c r="E35" s="89">
        <v>0</v>
      </c>
      <c r="F35" s="104">
        <v>21</v>
      </c>
      <c r="G35" s="89">
        <f t="shared" si="1"/>
        <v>84</v>
      </c>
    </row>
    <row r="36" spans="1:10" ht="15.75" thickBot="1">
      <c r="A36" s="23" t="s">
        <v>26</v>
      </c>
      <c r="B36" s="35" t="s">
        <v>75</v>
      </c>
      <c r="C36" s="23">
        <v>37</v>
      </c>
      <c r="D36" s="505">
        <v>2</v>
      </c>
      <c r="E36" s="89">
        <v>1</v>
      </c>
      <c r="F36" s="506">
        <v>14</v>
      </c>
      <c r="G36" s="89">
        <f t="shared" si="1"/>
        <v>73</v>
      </c>
    </row>
    <row r="37" spans="1:10" ht="15.75" thickBot="1">
      <c r="A37" s="23" t="s">
        <v>26</v>
      </c>
      <c r="B37" s="35" t="s">
        <v>75</v>
      </c>
      <c r="C37" s="23">
        <v>25.1</v>
      </c>
      <c r="D37" s="505">
        <v>2</v>
      </c>
      <c r="E37" s="89">
        <v>1</v>
      </c>
      <c r="F37" s="506">
        <v>11</v>
      </c>
      <c r="G37" s="107">
        <f t="shared" si="1"/>
        <v>61</v>
      </c>
    </row>
    <row r="38" spans="1:10" ht="22.5" customHeight="1" thickBot="1">
      <c r="A38" s="67"/>
      <c r="B38" s="68" t="s">
        <v>8</v>
      </c>
      <c r="C38" s="123">
        <f>SUM(C31:C37)</f>
        <v>1067.0999999999999</v>
      </c>
      <c r="D38" s="122">
        <f>SUM(D31:D37)</f>
        <v>31</v>
      </c>
      <c r="E38" s="123">
        <f>SUM(E31:E37)</f>
        <v>33</v>
      </c>
      <c r="F38" s="123">
        <f>SUM(F31:F37)</f>
        <v>116</v>
      </c>
      <c r="G38" s="123">
        <f>SUM(G31:G37)</f>
        <v>885</v>
      </c>
      <c r="H38" s="540">
        <f>D38/D38</f>
        <v>1</v>
      </c>
      <c r="I38" s="540">
        <f>E38/D38</f>
        <v>1.064516129032258</v>
      </c>
      <c r="J38" s="540">
        <f>F38/D38</f>
        <v>3.7419354838709675</v>
      </c>
    </row>
    <row r="39" spans="1:10" ht="6.75" customHeight="1">
      <c r="A39" s="32"/>
      <c r="B39" s="46"/>
      <c r="C39" s="46"/>
      <c r="D39" s="124"/>
      <c r="E39" s="125"/>
      <c r="F39" s="124"/>
      <c r="G39" s="125"/>
      <c r="H39" s="12"/>
    </row>
    <row r="40" spans="1:10" ht="6" customHeight="1" thickBot="1">
      <c r="A40" s="32"/>
      <c r="B40" s="46"/>
      <c r="C40" s="46"/>
      <c r="D40" s="124"/>
      <c r="E40" s="125"/>
      <c r="F40" s="124"/>
      <c r="G40" s="125"/>
      <c r="H40" s="12"/>
    </row>
    <row r="41" spans="1:10" ht="20.25" customHeight="1" thickBot="1">
      <c r="A41" s="59"/>
      <c r="B41" s="60" t="s">
        <v>36</v>
      </c>
      <c r="C41" s="59"/>
      <c r="D41" s="128">
        <f>D29+D13</f>
        <v>46</v>
      </c>
      <c r="E41" s="127">
        <f>E29+E13</f>
        <v>46</v>
      </c>
      <c r="F41" s="128">
        <f>F29+F13</f>
        <v>183</v>
      </c>
      <c r="G41" s="127">
        <f>G29+G13</f>
        <v>1330</v>
      </c>
      <c r="H41" s="541">
        <f>D41/D41</f>
        <v>1</v>
      </c>
      <c r="I41" s="541">
        <f>E41/D41</f>
        <v>1</v>
      </c>
      <c r="J41" s="541">
        <f>F41/D41</f>
        <v>3.9782608695652173</v>
      </c>
    </row>
    <row r="42" spans="1:10" ht="22.5" customHeight="1" thickBot="1">
      <c r="A42" s="73"/>
      <c r="B42" s="68" t="s">
        <v>65</v>
      </c>
      <c r="C42" s="74"/>
      <c r="D42" s="130">
        <f>D38+D20</f>
        <v>54</v>
      </c>
      <c r="E42" s="130">
        <f>E38+E20</f>
        <v>56</v>
      </c>
      <c r="F42" s="130">
        <f>F38+F20</f>
        <v>202</v>
      </c>
      <c r="G42" s="130">
        <f>G38+G20</f>
        <v>1528</v>
      </c>
      <c r="H42" s="543">
        <f>D42/D42</f>
        <v>1</v>
      </c>
      <c r="I42" s="543">
        <f>E42/D42</f>
        <v>1.037037037037037</v>
      </c>
      <c r="J42" s="543">
        <f>F42/D42</f>
        <v>3.7407407407407409</v>
      </c>
    </row>
    <row r="43" spans="1:10">
      <c r="A43" s="28"/>
      <c r="B43" s="577"/>
      <c r="C43" s="577"/>
      <c r="D43" s="577"/>
      <c r="E43" s="577"/>
      <c r="F43" s="577"/>
      <c r="G43" s="577"/>
      <c r="H43" s="12"/>
    </row>
    <row r="44" spans="1:10">
      <c r="B44" s="12"/>
      <c r="C44" s="12"/>
      <c r="D44" s="12"/>
      <c r="E44" s="12"/>
      <c r="F44" s="12"/>
      <c r="G44" s="12"/>
      <c r="H44" s="12"/>
    </row>
    <row r="45" spans="1:10">
      <c r="B45" s="12"/>
      <c r="C45" s="12"/>
      <c r="D45" s="12"/>
      <c r="E45" s="12"/>
      <c r="F45" s="12"/>
      <c r="G45" s="12"/>
      <c r="H45" s="12"/>
    </row>
    <row r="46" spans="1:10">
      <c r="B46" s="12"/>
      <c r="C46" s="12"/>
      <c r="D46" s="12"/>
      <c r="E46" s="12"/>
      <c r="F46" s="12"/>
      <c r="G46" s="12"/>
      <c r="H46" s="12"/>
    </row>
    <row r="47" spans="1:10">
      <c r="B47" s="12"/>
      <c r="C47" s="12"/>
      <c r="D47" s="12"/>
      <c r="E47" s="12"/>
      <c r="F47" s="12"/>
      <c r="G47" s="12"/>
      <c r="H47" s="12"/>
    </row>
    <row r="48" spans="1:10">
      <c r="B48" s="12"/>
      <c r="C48" s="12"/>
      <c r="D48" s="12"/>
      <c r="E48" s="12"/>
      <c r="F48" s="12"/>
      <c r="G48" s="12"/>
      <c r="H48" s="12"/>
    </row>
    <row r="49" spans="2:8">
      <c r="B49" s="12"/>
      <c r="C49" s="12"/>
      <c r="D49" s="12"/>
      <c r="E49" s="12"/>
      <c r="F49" s="12"/>
      <c r="G49" s="12"/>
      <c r="H49" s="12"/>
    </row>
    <row r="50" spans="2:8">
      <c r="B50" s="12"/>
      <c r="C50" s="12"/>
      <c r="D50" s="12"/>
      <c r="E50" s="12"/>
      <c r="F50" s="12"/>
      <c r="G50" s="12"/>
      <c r="H50" s="12"/>
    </row>
    <row r="51" spans="2:8">
      <c r="B51" s="12"/>
      <c r="C51" s="12"/>
      <c r="D51" s="12"/>
      <c r="E51" s="12"/>
      <c r="F51" s="12"/>
      <c r="G51" s="12"/>
      <c r="H51" s="12"/>
    </row>
    <row r="52" spans="2:8">
      <c r="B52" s="12"/>
      <c r="C52" s="12"/>
      <c r="D52" s="12"/>
      <c r="E52" s="12"/>
      <c r="F52" s="12"/>
      <c r="G52" s="12"/>
      <c r="H52" s="12"/>
    </row>
    <row r="53" spans="2:8">
      <c r="B53" s="12"/>
      <c r="C53" s="12"/>
      <c r="D53" s="12"/>
      <c r="E53" s="12"/>
      <c r="F53" s="12"/>
      <c r="G53" s="12"/>
      <c r="H53" s="12"/>
    </row>
    <row r="54" spans="2:8">
      <c r="B54" s="12"/>
      <c r="C54" s="12"/>
      <c r="D54" s="12"/>
      <c r="E54" s="12"/>
      <c r="F54" s="12"/>
      <c r="G54" s="12"/>
      <c r="H54" s="12"/>
    </row>
    <row r="55" spans="2:8">
      <c r="B55" s="12"/>
      <c r="C55" s="12"/>
      <c r="D55" s="12"/>
      <c r="E55" s="12"/>
      <c r="F55" s="12"/>
      <c r="G55" s="12"/>
      <c r="H55" s="12"/>
    </row>
    <row r="56" spans="2:8">
      <c r="B56" s="12"/>
      <c r="C56" s="12"/>
      <c r="D56" s="12"/>
      <c r="E56" s="12"/>
      <c r="F56" s="12"/>
      <c r="G56" s="12"/>
      <c r="H56" s="12"/>
    </row>
    <row r="57" spans="2:8">
      <c r="B57" s="12"/>
      <c r="C57" s="12"/>
      <c r="D57" s="12"/>
      <c r="E57" s="12"/>
      <c r="F57" s="12"/>
      <c r="G57" s="12"/>
      <c r="H57" s="12"/>
    </row>
    <row r="58" spans="2:8">
      <c r="B58" s="12"/>
      <c r="C58" s="12"/>
      <c r="D58" s="12"/>
      <c r="E58" s="12"/>
      <c r="F58" s="12"/>
      <c r="G58" s="12"/>
      <c r="H58" s="12"/>
    </row>
    <row r="59" spans="2:8">
      <c r="B59" s="12"/>
      <c r="C59" s="12"/>
      <c r="D59" s="12"/>
      <c r="E59" s="12"/>
      <c r="F59" s="12"/>
      <c r="G59" s="12"/>
      <c r="H59" s="12"/>
    </row>
    <row r="60" spans="2:8">
      <c r="B60" s="12"/>
      <c r="C60" s="12"/>
      <c r="D60" s="12"/>
      <c r="E60" s="12"/>
      <c r="F60" s="12"/>
      <c r="G60" s="12"/>
      <c r="H60" s="12"/>
    </row>
    <row r="61" spans="2:8">
      <c r="B61" s="12"/>
      <c r="C61" s="12"/>
      <c r="D61" s="12"/>
      <c r="E61" s="12"/>
      <c r="F61" s="12"/>
      <c r="G61" s="12"/>
      <c r="H61" s="12"/>
    </row>
    <row r="62" spans="2:8">
      <c r="B62" s="12"/>
      <c r="C62" s="12"/>
      <c r="D62" s="12"/>
      <c r="E62" s="12"/>
      <c r="F62" s="12"/>
      <c r="G62" s="12"/>
      <c r="H62" s="12"/>
    </row>
    <row r="63" spans="2:8">
      <c r="B63" s="12"/>
      <c r="C63" s="12"/>
      <c r="D63" s="12"/>
      <c r="E63" s="12"/>
      <c r="F63" s="12"/>
      <c r="G63" s="12"/>
      <c r="H63" s="12"/>
    </row>
    <row r="64" spans="2:8">
      <c r="B64" s="12"/>
      <c r="C64" s="12"/>
      <c r="D64" s="12"/>
      <c r="E64" s="12"/>
      <c r="F64" s="12"/>
      <c r="G64" s="12"/>
      <c r="H64" s="12"/>
    </row>
    <row r="65" spans="2:8">
      <c r="B65" s="12"/>
      <c r="C65" s="12"/>
      <c r="D65" s="12"/>
      <c r="E65" s="12"/>
      <c r="F65" s="12"/>
      <c r="G65" s="12"/>
      <c r="H65" s="12"/>
    </row>
    <row r="66" spans="2:8">
      <c r="B66" s="12"/>
      <c r="C66" s="12"/>
      <c r="D66" s="12"/>
      <c r="E66" s="12"/>
      <c r="F66" s="12"/>
      <c r="G66" s="12"/>
      <c r="H66" s="12"/>
    </row>
    <row r="67" spans="2:8">
      <c r="B67" s="12"/>
      <c r="C67" s="12"/>
      <c r="D67" s="12"/>
      <c r="E67" s="12"/>
      <c r="F67" s="12"/>
      <c r="G67" s="12"/>
      <c r="H67" s="12"/>
    </row>
  </sheetData>
  <mergeCells count="9">
    <mergeCell ref="G5:G6"/>
    <mergeCell ref="B43:G43"/>
    <mergeCell ref="A1:E1"/>
    <mergeCell ref="A2:B2"/>
    <mergeCell ref="A3:B3"/>
    <mergeCell ref="A5:A6"/>
    <mergeCell ref="B5:B6"/>
    <mergeCell ref="C5:C6"/>
    <mergeCell ref="D5:F5"/>
  </mergeCells>
  <pageMargins left="0.70866141732283472" right="0.31496062992125984" top="0.55118110236220474" bottom="0.15748031496062992" header="0" footer="0"/>
  <pageSetup paperSize="9" scale="82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J63"/>
  <sheetViews>
    <sheetView zoomScaleNormal="100" workbookViewId="0">
      <pane ySplit="6" topLeftCell="A19" activePane="bottomLeft" state="frozen"/>
      <selection pane="bottomLeft" activeCell="A28" sqref="A28:G33"/>
    </sheetView>
  </sheetViews>
  <sheetFormatPr defaultRowHeight="15"/>
  <cols>
    <col min="1" max="1" width="11.42578125" customWidth="1"/>
    <col min="2" max="2" width="49.28515625" customWidth="1"/>
    <col min="3" max="3" width="9.7109375" customWidth="1"/>
    <col min="7" max="7" width="12.85546875" customWidth="1"/>
  </cols>
  <sheetData>
    <row r="1" spans="1:10" ht="18.75">
      <c r="A1" s="572"/>
      <c r="B1" s="572"/>
      <c r="C1" s="572"/>
      <c r="D1" s="572"/>
      <c r="E1" s="572"/>
      <c r="F1" s="27"/>
      <c r="G1" s="27"/>
    </row>
    <row r="2" spans="1:10" ht="18.75">
      <c r="A2" s="572"/>
      <c r="B2" s="572"/>
      <c r="C2" s="185"/>
      <c r="D2" s="185"/>
      <c r="E2" s="185"/>
      <c r="F2" s="27"/>
      <c r="G2" s="27"/>
    </row>
    <row r="3" spans="1:10" ht="18.75">
      <c r="A3" s="572" t="s">
        <v>120</v>
      </c>
      <c r="B3" s="572"/>
      <c r="C3" s="185"/>
      <c r="D3" s="185"/>
      <c r="E3" s="185"/>
      <c r="F3" s="27"/>
      <c r="G3" s="27"/>
    </row>
    <row r="4" spans="1:10" ht="19.5" thickBot="1">
      <c r="A4" s="29" t="s">
        <v>62</v>
      </c>
      <c r="B4" s="29"/>
      <c r="C4" s="29"/>
      <c r="D4" s="29"/>
      <c r="E4" s="29"/>
      <c r="F4" s="27"/>
      <c r="G4" s="27"/>
    </row>
    <row r="5" spans="1:10" ht="33" customHeight="1" thickBot="1">
      <c r="A5" s="575" t="s">
        <v>0</v>
      </c>
      <c r="B5" s="570" t="s">
        <v>1</v>
      </c>
      <c r="C5" s="570" t="s">
        <v>2</v>
      </c>
      <c r="D5" s="573" t="s">
        <v>3</v>
      </c>
      <c r="E5" s="573"/>
      <c r="F5" s="574"/>
      <c r="G5" s="570" t="s">
        <v>7</v>
      </c>
    </row>
    <row r="6" spans="1:10" ht="23.25" customHeight="1" thickBot="1">
      <c r="A6" s="576"/>
      <c r="B6" s="571"/>
      <c r="C6" s="571"/>
      <c r="D6" s="30" t="s">
        <v>4</v>
      </c>
      <c r="E6" s="31" t="s">
        <v>5</v>
      </c>
      <c r="F6" s="30" t="s">
        <v>6</v>
      </c>
      <c r="G6" s="571"/>
    </row>
    <row r="7" spans="1:10" ht="24" customHeight="1" thickBot="1">
      <c r="A7" s="32"/>
      <c r="B7" s="33" t="s">
        <v>12</v>
      </c>
      <c r="C7" s="32"/>
      <c r="D7" s="34"/>
      <c r="E7" s="32"/>
      <c r="F7" s="34"/>
      <c r="G7" s="32"/>
    </row>
    <row r="8" spans="1:10" ht="18.75" customHeight="1" thickBot="1">
      <c r="A8" s="36">
        <v>340</v>
      </c>
      <c r="B8" s="37" t="s">
        <v>355</v>
      </c>
      <c r="C8" s="36">
        <v>250</v>
      </c>
      <c r="D8" s="106">
        <v>18</v>
      </c>
      <c r="E8" s="107">
        <v>21</v>
      </c>
      <c r="F8" s="106">
        <v>31</v>
      </c>
      <c r="G8" s="89">
        <f>(D8+F8)*4+E8*9</f>
        <v>385</v>
      </c>
    </row>
    <row r="9" spans="1:10" ht="15.75" thickBot="1">
      <c r="A9" s="23" t="s">
        <v>98</v>
      </c>
      <c r="B9" s="35" t="s">
        <v>99</v>
      </c>
      <c r="C9" s="23">
        <v>200</v>
      </c>
      <c r="D9" s="104">
        <v>2</v>
      </c>
      <c r="E9" s="89">
        <v>2</v>
      </c>
      <c r="F9" s="104">
        <v>21</v>
      </c>
      <c r="G9" s="89">
        <f>(F9+D9)*4+E9*9</f>
        <v>110</v>
      </c>
    </row>
    <row r="10" spans="1:10" ht="15.75" thickBot="1">
      <c r="A10" s="36" t="s">
        <v>26</v>
      </c>
      <c r="B10" s="37" t="s">
        <v>75</v>
      </c>
      <c r="C10" s="23">
        <v>16.8</v>
      </c>
      <c r="D10" s="104">
        <v>1</v>
      </c>
      <c r="E10" s="89">
        <v>0</v>
      </c>
      <c r="F10" s="104">
        <v>7</v>
      </c>
      <c r="G10" s="89">
        <f>(F10+D10)*4+E10*9</f>
        <v>32</v>
      </c>
    </row>
    <row r="11" spans="1:10" ht="19.5" customHeight="1" thickBot="1">
      <c r="A11" s="23" t="s">
        <v>26</v>
      </c>
      <c r="B11" s="35" t="s">
        <v>333</v>
      </c>
      <c r="C11" s="23">
        <v>238.95</v>
      </c>
      <c r="D11" s="104">
        <v>4</v>
      </c>
      <c r="E11" s="89">
        <v>1</v>
      </c>
      <c r="F11" s="104">
        <v>35</v>
      </c>
      <c r="G11" s="89">
        <f>(D11+F11)*4+E11*9</f>
        <v>165</v>
      </c>
    </row>
    <row r="12" spans="1:10" ht="23.25" customHeight="1" thickBot="1">
      <c r="A12" s="75"/>
      <c r="B12" s="76" t="s">
        <v>8</v>
      </c>
      <c r="C12" s="515">
        <f>SUM(C8:C11)</f>
        <v>705.75</v>
      </c>
      <c r="D12" s="145">
        <f>SUM(D8:D11)</f>
        <v>25</v>
      </c>
      <c r="E12" s="145">
        <f>SUM(E8:E11)</f>
        <v>24</v>
      </c>
      <c r="F12" s="530">
        <f>SUM(F8:F11)</f>
        <v>94</v>
      </c>
      <c r="G12" s="136">
        <f>SUM(G8:G11)</f>
        <v>692</v>
      </c>
      <c r="H12" s="547">
        <f>D12/D12</f>
        <v>1</v>
      </c>
      <c r="I12" s="547">
        <f>E12/D12</f>
        <v>0.96</v>
      </c>
      <c r="J12" s="547">
        <f>F12/D12</f>
        <v>3.76</v>
      </c>
    </row>
    <row r="13" spans="1:10" ht="24" customHeight="1" thickBot="1">
      <c r="A13" s="41"/>
      <c r="B13" s="33" t="s">
        <v>60</v>
      </c>
      <c r="C13" s="184"/>
      <c r="D13" s="30"/>
      <c r="E13" s="31"/>
      <c r="F13" s="30"/>
      <c r="G13" s="31"/>
    </row>
    <row r="14" spans="1:10" ht="17.25" customHeight="1" thickBot="1">
      <c r="A14" s="36">
        <v>340</v>
      </c>
      <c r="B14" s="37" t="s">
        <v>355</v>
      </c>
      <c r="C14" s="36">
        <v>250</v>
      </c>
      <c r="D14" s="106">
        <v>18</v>
      </c>
      <c r="E14" s="107">
        <v>21</v>
      </c>
      <c r="F14" s="106">
        <v>31</v>
      </c>
      <c r="G14" s="89">
        <f>(D14+F14)*4+E14*9</f>
        <v>385</v>
      </c>
    </row>
    <row r="15" spans="1:10" ht="15" customHeight="1" thickBot="1">
      <c r="A15" s="23" t="s">
        <v>98</v>
      </c>
      <c r="B15" s="35" t="s">
        <v>99</v>
      </c>
      <c r="C15" s="23">
        <v>200</v>
      </c>
      <c r="D15" s="104">
        <v>2</v>
      </c>
      <c r="E15" s="89">
        <v>2</v>
      </c>
      <c r="F15" s="104">
        <v>21</v>
      </c>
      <c r="G15" s="89">
        <f>(D15+F15)*4+E15*9</f>
        <v>110</v>
      </c>
    </row>
    <row r="16" spans="1:10" ht="15" customHeight="1" thickBot="1">
      <c r="A16" s="23" t="s">
        <v>26</v>
      </c>
      <c r="B16" s="35" t="s">
        <v>75</v>
      </c>
      <c r="C16" s="23">
        <v>37</v>
      </c>
      <c r="D16" s="104">
        <v>2</v>
      </c>
      <c r="E16" s="89">
        <v>0</v>
      </c>
      <c r="F16" s="104">
        <v>14</v>
      </c>
      <c r="G16" s="89">
        <f>(D16+F16)*4+E16*9</f>
        <v>64</v>
      </c>
    </row>
    <row r="17" spans="1:10" ht="17.25" customHeight="1" thickBot="1">
      <c r="A17" s="38" t="s">
        <v>26</v>
      </c>
      <c r="B17" s="39" t="s">
        <v>333</v>
      </c>
      <c r="C17" s="40">
        <v>245</v>
      </c>
      <c r="D17" s="108">
        <v>3</v>
      </c>
      <c r="E17" s="109">
        <v>1</v>
      </c>
      <c r="F17" s="108">
        <v>38</v>
      </c>
      <c r="G17" s="89">
        <f>(D17+F17)*4+E17*9</f>
        <v>173</v>
      </c>
    </row>
    <row r="18" spans="1:10" ht="21" customHeight="1" thickBot="1">
      <c r="A18" s="78"/>
      <c r="B18" s="79" t="s">
        <v>8</v>
      </c>
      <c r="C18" s="133">
        <f>SUM(C14:C17)</f>
        <v>732</v>
      </c>
      <c r="D18" s="133">
        <f>SUM(D14:D17)</f>
        <v>25</v>
      </c>
      <c r="E18" s="133">
        <f>SUM(E14:E17)</f>
        <v>24</v>
      </c>
      <c r="F18" s="512">
        <f>SUM(F14:F17)</f>
        <v>104</v>
      </c>
      <c r="G18" s="513">
        <f>SUM(G14:G17)</f>
        <v>732</v>
      </c>
      <c r="H18" s="546">
        <f>D18/D18</f>
        <v>1</v>
      </c>
      <c r="I18" s="546">
        <f>E18/D18</f>
        <v>0.96</v>
      </c>
      <c r="J18" s="546">
        <f>F18/D18</f>
        <v>4.16</v>
      </c>
    </row>
    <row r="19" spans="1:10" ht="26.25" customHeight="1" thickBot="1">
      <c r="A19" s="41"/>
      <c r="B19" s="43" t="s">
        <v>9</v>
      </c>
      <c r="C19" s="41"/>
      <c r="D19" s="44"/>
      <c r="E19" s="41"/>
      <c r="F19" s="44"/>
      <c r="G19" s="41"/>
    </row>
    <row r="20" spans="1:10" ht="30.75" thickBot="1">
      <c r="A20" s="41" t="s">
        <v>121</v>
      </c>
      <c r="B20" s="51" t="s">
        <v>362</v>
      </c>
      <c r="C20" s="31">
        <v>240</v>
      </c>
      <c r="D20" s="146">
        <v>8</v>
      </c>
      <c r="E20" s="147">
        <v>3</v>
      </c>
      <c r="F20" s="146">
        <v>6</v>
      </c>
      <c r="G20" s="89">
        <f>(D20+F20)*4+E20*9</f>
        <v>83</v>
      </c>
    </row>
    <row r="21" spans="1:10" ht="18.75" customHeight="1" thickBot="1">
      <c r="A21" s="26" t="s">
        <v>247</v>
      </c>
      <c r="B21" s="45" t="s">
        <v>248</v>
      </c>
      <c r="C21" s="13">
        <v>100</v>
      </c>
      <c r="D21" s="113">
        <v>10</v>
      </c>
      <c r="E21" s="114">
        <v>19</v>
      </c>
      <c r="F21" s="113">
        <v>23</v>
      </c>
      <c r="G21" s="89">
        <f>(D21+F21)*4+E21*9</f>
        <v>303</v>
      </c>
    </row>
    <row r="22" spans="1:10" ht="18.75" customHeight="1" thickBot="1">
      <c r="A22" s="23">
        <v>511</v>
      </c>
      <c r="B22" s="51" t="s">
        <v>88</v>
      </c>
      <c r="C22" s="23">
        <v>200</v>
      </c>
      <c r="D22" s="104">
        <v>4</v>
      </c>
      <c r="E22" s="89">
        <v>6</v>
      </c>
      <c r="F22" s="104">
        <v>38</v>
      </c>
      <c r="G22" s="121">
        <f>(F22+D22)*4+E22*9</f>
        <v>222</v>
      </c>
    </row>
    <row r="23" spans="1:10" ht="29.25" customHeight="1" thickBot="1">
      <c r="A23" s="87" t="s">
        <v>122</v>
      </c>
      <c r="B23" s="188" t="s">
        <v>123</v>
      </c>
      <c r="C23" s="87">
        <v>200</v>
      </c>
      <c r="D23" s="186">
        <v>0</v>
      </c>
      <c r="E23" s="187">
        <v>0</v>
      </c>
      <c r="F23" s="186">
        <v>19</v>
      </c>
      <c r="G23" s="121">
        <f>(F23+D23)*4+E23*9</f>
        <v>76</v>
      </c>
    </row>
    <row r="24" spans="1:10" ht="15" customHeight="1" thickBot="1">
      <c r="A24" s="23" t="s">
        <v>26</v>
      </c>
      <c r="B24" s="35" t="s">
        <v>75</v>
      </c>
      <c r="C24" s="23">
        <v>37</v>
      </c>
      <c r="D24" s="505">
        <v>2</v>
      </c>
      <c r="E24" s="89">
        <v>1</v>
      </c>
      <c r="F24" s="506">
        <v>14</v>
      </c>
      <c r="G24" s="107">
        <f>(D24+F24)*4+E24*9</f>
        <v>73</v>
      </c>
    </row>
    <row r="25" spans="1:10" ht="21" customHeight="1" thickBot="1">
      <c r="A25" s="36" t="s">
        <v>26</v>
      </c>
      <c r="B25" s="37" t="s">
        <v>334</v>
      </c>
      <c r="C25" s="23">
        <v>28</v>
      </c>
      <c r="D25" s="104">
        <v>1</v>
      </c>
      <c r="E25" s="89">
        <v>0</v>
      </c>
      <c r="F25" s="104">
        <v>11</v>
      </c>
      <c r="G25" s="89">
        <f>(D25+F25)*4+E25*9</f>
        <v>48</v>
      </c>
    </row>
    <row r="26" spans="1:10" ht="20.25" customHeight="1" thickBot="1">
      <c r="A26" s="59"/>
      <c r="B26" s="60" t="s">
        <v>8</v>
      </c>
      <c r="C26" s="115">
        <f>SUM(C20:C25)</f>
        <v>805</v>
      </c>
      <c r="D26" s="115">
        <f>SUM(D20:D25)</f>
        <v>25</v>
      </c>
      <c r="E26" s="115">
        <f>SUM(E20:E25)</f>
        <v>29</v>
      </c>
      <c r="F26" s="115">
        <f>SUM(F20:F25)</f>
        <v>111</v>
      </c>
      <c r="G26" s="115">
        <f>SUM(G20:G25)</f>
        <v>805</v>
      </c>
      <c r="H26" s="531">
        <f>D26/D26</f>
        <v>1</v>
      </c>
      <c r="I26" s="531">
        <f>E26/D26</f>
        <v>1.1599999999999999</v>
      </c>
      <c r="J26" s="531">
        <f>F26/D26</f>
        <v>4.4400000000000004</v>
      </c>
    </row>
    <row r="27" spans="1:10" ht="25.5" customHeight="1" thickBot="1">
      <c r="A27" s="32"/>
      <c r="B27" s="33" t="s">
        <v>61</v>
      </c>
      <c r="C27" s="32"/>
      <c r="D27" s="34"/>
      <c r="E27" s="32"/>
      <c r="F27" s="34"/>
      <c r="G27" s="32"/>
    </row>
    <row r="28" spans="1:10" ht="30.75" thickBot="1">
      <c r="A28" s="35" t="s">
        <v>121</v>
      </c>
      <c r="B28" s="51" t="s">
        <v>362</v>
      </c>
      <c r="C28" s="23">
        <v>310</v>
      </c>
      <c r="D28" s="104">
        <v>10</v>
      </c>
      <c r="E28" s="89">
        <v>4</v>
      </c>
      <c r="F28" s="104">
        <v>7</v>
      </c>
      <c r="G28" s="89">
        <f>(D28+F28)*4+E28*9</f>
        <v>104</v>
      </c>
    </row>
    <row r="29" spans="1:10" ht="15.75" thickBot="1">
      <c r="A29" s="26" t="s">
        <v>247</v>
      </c>
      <c r="B29" s="45" t="s">
        <v>248</v>
      </c>
      <c r="C29" s="13">
        <v>120</v>
      </c>
      <c r="D29" s="113">
        <v>12</v>
      </c>
      <c r="E29" s="114">
        <v>23</v>
      </c>
      <c r="F29" s="113">
        <v>25</v>
      </c>
      <c r="G29" s="89">
        <f>(D29+F29)*4+E29*9</f>
        <v>355</v>
      </c>
    </row>
    <row r="30" spans="1:10" ht="17.25" customHeight="1" thickBot="1">
      <c r="A30" s="23">
        <v>511</v>
      </c>
      <c r="B30" s="51" t="s">
        <v>88</v>
      </c>
      <c r="C30" s="23">
        <v>230</v>
      </c>
      <c r="D30" s="104">
        <v>5</v>
      </c>
      <c r="E30" s="89">
        <v>7</v>
      </c>
      <c r="F30" s="104">
        <v>45</v>
      </c>
      <c r="G30" s="121">
        <f>(F30+D30)*4+E30*9</f>
        <v>263</v>
      </c>
    </row>
    <row r="31" spans="1:10" ht="30.75" thickBot="1">
      <c r="A31" s="87" t="s">
        <v>122</v>
      </c>
      <c r="B31" s="188" t="s">
        <v>123</v>
      </c>
      <c r="C31" s="87">
        <v>200</v>
      </c>
      <c r="D31" s="186">
        <v>0</v>
      </c>
      <c r="E31" s="187">
        <v>0</v>
      </c>
      <c r="F31" s="186">
        <v>19</v>
      </c>
      <c r="G31" s="121">
        <f>(F31+D31)*4+E31*9</f>
        <v>76</v>
      </c>
    </row>
    <row r="32" spans="1:10" ht="15.75" thickBot="1">
      <c r="A32" s="23" t="s">
        <v>26</v>
      </c>
      <c r="B32" s="35" t="s">
        <v>75</v>
      </c>
      <c r="C32" s="23">
        <v>37</v>
      </c>
      <c r="D32" s="505">
        <v>2</v>
      </c>
      <c r="E32" s="89">
        <v>1</v>
      </c>
      <c r="F32" s="506">
        <v>14</v>
      </c>
      <c r="G32" s="107">
        <f>(D32+F32)*4+E32*9</f>
        <v>73</v>
      </c>
    </row>
    <row r="33" spans="1:10" ht="15.75" thickBot="1">
      <c r="A33" s="36" t="s">
        <v>26</v>
      </c>
      <c r="B33" s="37" t="s">
        <v>334</v>
      </c>
      <c r="C33" s="23">
        <v>21.1</v>
      </c>
      <c r="D33" s="505">
        <v>1</v>
      </c>
      <c r="E33" s="89">
        <v>0</v>
      </c>
      <c r="F33" s="506">
        <v>11</v>
      </c>
      <c r="G33" s="107">
        <f>(D33+F33)*4+E33*9</f>
        <v>48</v>
      </c>
    </row>
    <row r="34" spans="1:10" ht="20.25" customHeight="1" thickBot="1">
      <c r="A34" s="67"/>
      <c r="B34" s="68" t="s">
        <v>8</v>
      </c>
      <c r="C34" s="123">
        <f>SUM(C28:C33)</f>
        <v>918.1</v>
      </c>
      <c r="D34" s="122">
        <f>SUM(D28:D33)</f>
        <v>30</v>
      </c>
      <c r="E34" s="123">
        <f>SUM(E28:E33)</f>
        <v>35</v>
      </c>
      <c r="F34" s="123">
        <f>SUM(F28:F33)</f>
        <v>121</v>
      </c>
      <c r="G34" s="123">
        <f>SUM(G28:G33)</f>
        <v>919</v>
      </c>
      <c r="H34" s="540">
        <f>D34/D34</f>
        <v>1</v>
      </c>
      <c r="I34" s="540">
        <f>E34/D34</f>
        <v>1.1666666666666667</v>
      </c>
      <c r="J34" s="553">
        <f>F34/D34</f>
        <v>4.0333333333333332</v>
      </c>
    </row>
    <row r="35" spans="1:10" ht="6.75" customHeight="1">
      <c r="A35" s="32"/>
      <c r="B35" s="46"/>
      <c r="C35" s="46"/>
      <c r="D35" s="124"/>
      <c r="E35" s="125"/>
      <c r="F35" s="124"/>
      <c r="G35" s="125"/>
      <c r="H35" s="12"/>
    </row>
    <row r="36" spans="1:10" ht="6" customHeight="1" thickBot="1">
      <c r="A36" s="32"/>
      <c r="B36" s="46"/>
      <c r="C36" s="46"/>
      <c r="D36" s="124"/>
      <c r="E36" s="125"/>
      <c r="F36" s="124"/>
      <c r="G36" s="125"/>
      <c r="H36" s="12"/>
    </row>
    <row r="37" spans="1:10" ht="23.25" customHeight="1" thickBot="1">
      <c r="A37" s="59"/>
      <c r="B37" s="60" t="s">
        <v>36</v>
      </c>
      <c r="C37" s="59"/>
      <c r="D37" s="128">
        <f>D26+D12</f>
        <v>50</v>
      </c>
      <c r="E37" s="127">
        <f>E26+E12</f>
        <v>53</v>
      </c>
      <c r="F37" s="128">
        <f>F26+F12</f>
        <v>205</v>
      </c>
      <c r="G37" s="127">
        <f>G26+G12</f>
        <v>1497</v>
      </c>
      <c r="H37" s="541">
        <f>D37/D37</f>
        <v>1</v>
      </c>
      <c r="I37" s="541">
        <f>E37/D37</f>
        <v>1.06</v>
      </c>
      <c r="J37" s="552">
        <f>F37/D37</f>
        <v>4.0999999999999996</v>
      </c>
    </row>
    <row r="38" spans="1:10" ht="24" customHeight="1" thickBot="1">
      <c r="A38" s="73"/>
      <c r="B38" s="68" t="s">
        <v>65</v>
      </c>
      <c r="C38" s="74"/>
      <c r="D38" s="130">
        <f>D34+D18</f>
        <v>55</v>
      </c>
      <c r="E38" s="130">
        <f>E34+E18</f>
        <v>59</v>
      </c>
      <c r="F38" s="130">
        <f>F34+F18</f>
        <v>225</v>
      </c>
      <c r="G38" s="130">
        <f>G34+G18</f>
        <v>1651</v>
      </c>
      <c r="H38" s="543">
        <f>D38/D38</f>
        <v>1</v>
      </c>
      <c r="I38" s="543">
        <f>E38/D38</f>
        <v>1.0727272727272728</v>
      </c>
      <c r="J38" s="543">
        <f>F38/D38</f>
        <v>4.0909090909090908</v>
      </c>
    </row>
    <row r="39" spans="1:10">
      <c r="A39" s="28"/>
      <c r="B39" s="577"/>
      <c r="C39" s="577"/>
      <c r="D39" s="577"/>
      <c r="E39" s="577"/>
      <c r="F39" s="577"/>
      <c r="G39" s="577"/>
      <c r="H39" s="12"/>
    </row>
    <row r="40" spans="1:10">
      <c r="B40" s="12"/>
      <c r="C40" s="12"/>
      <c r="D40" s="12"/>
      <c r="E40" s="12"/>
      <c r="F40" s="12"/>
      <c r="G40" s="12"/>
      <c r="H40" s="12"/>
    </row>
    <row r="41" spans="1:10">
      <c r="B41" s="12"/>
      <c r="C41" s="12"/>
      <c r="D41" s="12"/>
      <c r="E41" s="12"/>
      <c r="F41" s="12"/>
      <c r="G41" s="12"/>
      <c r="H41" s="12"/>
    </row>
    <row r="42" spans="1:10">
      <c r="B42" s="12"/>
      <c r="C42" s="12"/>
      <c r="D42" s="12"/>
      <c r="E42" s="12"/>
      <c r="F42" s="12"/>
      <c r="G42" s="12"/>
      <c r="H42" s="12"/>
    </row>
    <row r="43" spans="1:10">
      <c r="B43" s="12"/>
      <c r="C43" s="12"/>
      <c r="D43" s="12"/>
      <c r="E43" s="12"/>
      <c r="F43" s="12"/>
      <c r="G43" s="12"/>
      <c r="H43" s="12"/>
    </row>
    <row r="44" spans="1:10">
      <c r="B44" s="12"/>
      <c r="C44" s="12"/>
      <c r="D44" s="12"/>
      <c r="E44" s="12"/>
      <c r="F44" s="12"/>
      <c r="G44" s="12"/>
      <c r="H44" s="12"/>
    </row>
    <row r="45" spans="1:10">
      <c r="B45" s="12"/>
      <c r="C45" s="12"/>
      <c r="D45" s="12"/>
      <c r="E45" s="12"/>
      <c r="F45" s="12"/>
      <c r="G45" s="12"/>
      <c r="H45" s="12"/>
    </row>
    <row r="46" spans="1:10">
      <c r="B46" s="12"/>
      <c r="C46" s="12"/>
      <c r="D46" s="12"/>
      <c r="E46" s="12"/>
      <c r="F46" s="12"/>
      <c r="G46" s="12"/>
      <c r="H46" s="12"/>
    </row>
    <row r="47" spans="1:10">
      <c r="B47" s="12"/>
      <c r="C47" s="12"/>
      <c r="D47" s="12"/>
      <c r="E47" s="12"/>
      <c r="F47" s="12"/>
      <c r="G47" s="12"/>
      <c r="H47" s="12"/>
    </row>
    <row r="48" spans="1:10">
      <c r="B48" s="12"/>
      <c r="C48" s="12"/>
      <c r="D48" s="12"/>
      <c r="E48" s="12"/>
      <c r="F48" s="12"/>
      <c r="G48" s="12"/>
      <c r="H48" s="12"/>
    </row>
    <row r="49" spans="2:8">
      <c r="B49" s="12"/>
      <c r="C49" s="12"/>
      <c r="D49" s="12"/>
      <c r="E49" s="12"/>
      <c r="F49" s="12"/>
      <c r="G49" s="12"/>
      <c r="H49" s="12"/>
    </row>
    <row r="50" spans="2:8">
      <c r="B50" s="12"/>
      <c r="C50" s="12"/>
      <c r="D50" s="12"/>
      <c r="E50" s="12"/>
      <c r="F50" s="12"/>
      <c r="G50" s="12"/>
      <c r="H50" s="12"/>
    </row>
    <row r="51" spans="2:8">
      <c r="B51" s="12"/>
      <c r="C51" s="12"/>
      <c r="D51" s="12"/>
      <c r="E51" s="12"/>
      <c r="F51" s="12"/>
      <c r="G51" s="12"/>
      <c r="H51" s="12"/>
    </row>
    <row r="52" spans="2:8">
      <c r="B52" s="12"/>
      <c r="C52" s="12"/>
      <c r="D52" s="12"/>
      <c r="E52" s="12"/>
      <c r="F52" s="12"/>
      <c r="G52" s="12"/>
      <c r="H52" s="12"/>
    </row>
    <row r="53" spans="2:8">
      <c r="B53" s="12"/>
      <c r="C53" s="12"/>
      <c r="D53" s="12"/>
      <c r="E53" s="12"/>
      <c r="F53" s="12"/>
      <c r="G53" s="12"/>
      <c r="H53" s="12"/>
    </row>
    <row r="54" spans="2:8">
      <c r="B54" s="12"/>
      <c r="C54" s="12"/>
      <c r="D54" s="12"/>
      <c r="E54" s="12"/>
      <c r="F54" s="12"/>
      <c r="G54" s="12"/>
      <c r="H54" s="12"/>
    </row>
    <row r="55" spans="2:8">
      <c r="B55" s="12"/>
      <c r="C55" s="12"/>
      <c r="D55" s="12"/>
      <c r="E55" s="12"/>
      <c r="F55" s="12"/>
      <c r="G55" s="12"/>
      <c r="H55" s="12"/>
    </row>
    <row r="56" spans="2:8">
      <c r="B56" s="12"/>
      <c r="C56" s="12"/>
      <c r="D56" s="12"/>
      <c r="E56" s="12"/>
      <c r="F56" s="12"/>
      <c r="G56" s="12"/>
      <c r="H56" s="12"/>
    </row>
    <row r="57" spans="2:8">
      <c r="B57" s="12"/>
      <c r="C57" s="12"/>
      <c r="D57" s="12"/>
      <c r="E57" s="12"/>
      <c r="F57" s="12"/>
      <c r="G57" s="12"/>
      <c r="H57" s="12"/>
    </row>
    <row r="58" spans="2:8">
      <c r="B58" s="12"/>
      <c r="C58" s="12"/>
      <c r="D58" s="12"/>
      <c r="E58" s="12"/>
      <c r="F58" s="12"/>
      <c r="G58" s="12"/>
      <c r="H58" s="12"/>
    </row>
    <row r="59" spans="2:8">
      <c r="B59" s="12"/>
      <c r="C59" s="12"/>
      <c r="D59" s="12"/>
      <c r="E59" s="12"/>
      <c r="F59" s="12"/>
      <c r="G59" s="12"/>
      <c r="H59" s="12"/>
    </row>
    <row r="60" spans="2:8">
      <c r="B60" s="12"/>
      <c r="C60" s="12"/>
      <c r="D60" s="12"/>
      <c r="E60" s="12"/>
      <c r="F60" s="12"/>
      <c r="G60" s="12"/>
      <c r="H60" s="12"/>
    </row>
    <row r="61" spans="2:8">
      <c r="B61" s="12"/>
      <c r="C61" s="12"/>
      <c r="D61" s="12"/>
      <c r="E61" s="12"/>
      <c r="F61" s="12"/>
      <c r="G61" s="12"/>
      <c r="H61" s="12"/>
    </row>
    <row r="62" spans="2:8">
      <c r="B62" s="12"/>
      <c r="C62" s="12"/>
      <c r="D62" s="12"/>
      <c r="E62" s="12"/>
      <c r="F62" s="12"/>
      <c r="G62" s="12"/>
      <c r="H62" s="12"/>
    </row>
    <row r="63" spans="2:8">
      <c r="B63" s="12"/>
      <c r="C63" s="12"/>
      <c r="D63" s="12"/>
      <c r="E63" s="12"/>
      <c r="F63" s="12"/>
      <c r="G63" s="12"/>
      <c r="H63" s="12"/>
    </row>
  </sheetData>
  <mergeCells count="9">
    <mergeCell ref="G5:G6"/>
    <mergeCell ref="B39:G39"/>
    <mergeCell ref="A1:E1"/>
    <mergeCell ref="A2:B2"/>
    <mergeCell ref="A3:B3"/>
    <mergeCell ref="A5:A6"/>
    <mergeCell ref="B5:B6"/>
    <mergeCell ref="C5:C6"/>
    <mergeCell ref="D5:F5"/>
  </mergeCells>
  <pageMargins left="0.70866141732283472" right="0.31496062992125984" top="0.55118110236220474" bottom="0.15748031496062992" header="0" footer="0"/>
  <pageSetup paperSize="9" scale="83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J67"/>
  <sheetViews>
    <sheetView zoomScaleNormal="100" workbookViewId="0">
      <pane ySplit="6" topLeftCell="A22" activePane="bottomLeft" state="frozen"/>
      <selection pane="bottomLeft" activeCell="A31" sqref="A31:G36"/>
    </sheetView>
  </sheetViews>
  <sheetFormatPr defaultRowHeight="15"/>
  <cols>
    <col min="1" max="1" width="11.42578125" customWidth="1"/>
    <col min="2" max="2" width="49.28515625" customWidth="1"/>
    <col min="3" max="3" width="9.7109375" customWidth="1"/>
    <col min="7" max="7" width="12.85546875" customWidth="1"/>
  </cols>
  <sheetData>
    <row r="1" spans="1:10" ht="18.75">
      <c r="A1" s="572"/>
      <c r="B1" s="572"/>
      <c r="C1" s="572"/>
      <c r="D1" s="572"/>
      <c r="E1" s="572"/>
      <c r="F1" s="27"/>
      <c r="G1" s="27"/>
    </row>
    <row r="2" spans="1:10" ht="18.75">
      <c r="A2" s="572"/>
      <c r="B2" s="572"/>
      <c r="C2" s="185"/>
      <c r="D2" s="185"/>
      <c r="E2" s="185"/>
      <c r="F2" s="27"/>
      <c r="G2" s="27"/>
    </row>
    <row r="3" spans="1:10" ht="18.75">
      <c r="A3" s="572" t="s">
        <v>124</v>
      </c>
      <c r="B3" s="572"/>
      <c r="C3" s="185"/>
      <c r="D3" s="185"/>
      <c r="E3" s="185"/>
      <c r="F3" s="27"/>
      <c r="G3" s="27"/>
    </row>
    <row r="4" spans="1:10" ht="19.5" thickBot="1">
      <c r="A4" s="29" t="s">
        <v>62</v>
      </c>
      <c r="B4" s="29"/>
      <c r="C4" s="29"/>
      <c r="D4" s="29"/>
      <c r="E4" s="29"/>
      <c r="F4" s="27"/>
      <c r="G4" s="27"/>
    </row>
    <row r="5" spans="1:10" ht="33" customHeight="1" thickBot="1">
      <c r="A5" s="575" t="s">
        <v>0</v>
      </c>
      <c r="B5" s="570" t="s">
        <v>1</v>
      </c>
      <c r="C5" s="570" t="s">
        <v>2</v>
      </c>
      <c r="D5" s="573" t="s">
        <v>3</v>
      </c>
      <c r="E5" s="573"/>
      <c r="F5" s="574"/>
      <c r="G5" s="570" t="s">
        <v>7</v>
      </c>
    </row>
    <row r="6" spans="1:10" ht="23.25" customHeight="1" thickBot="1">
      <c r="A6" s="576"/>
      <c r="B6" s="571"/>
      <c r="C6" s="571"/>
      <c r="D6" s="30" t="s">
        <v>4</v>
      </c>
      <c r="E6" s="31" t="s">
        <v>5</v>
      </c>
      <c r="F6" s="30" t="s">
        <v>6</v>
      </c>
      <c r="G6" s="571"/>
    </row>
    <row r="7" spans="1:10" ht="24" customHeight="1" thickBot="1">
      <c r="A7" s="32"/>
      <c r="B7" s="33" t="s">
        <v>12</v>
      </c>
      <c r="C7" s="32"/>
      <c r="D7" s="34"/>
      <c r="E7" s="32"/>
      <c r="F7" s="34"/>
      <c r="G7" s="32"/>
    </row>
    <row r="8" spans="1:10" ht="18" customHeight="1" thickBot="1">
      <c r="A8" s="23" t="s">
        <v>266</v>
      </c>
      <c r="B8" s="35" t="s">
        <v>267</v>
      </c>
      <c r="C8" s="10">
        <v>190</v>
      </c>
      <c r="D8" s="104">
        <v>12</v>
      </c>
      <c r="E8" s="89">
        <v>17</v>
      </c>
      <c r="F8" s="105">
        <v>19</v>
      </c>
      <c r="G8" s="89">
        <f>(D8+F8)*4+E8*9</f>
        <v>277</v>
      </c>
    </row>
    <row r="9" spans="1:10" ht="18.75" customHeight="1" thickBot="1">
      <c r="A9" s="36" t="s">
        <v>125</v>
      </c>
      <c r="B9" s="37" t="s">
        <v>126</v>
      </c>
      <c r="C9" s="36">
        <v>100</v>
      </c>
      <c r="D9" s="106">
        <v>5</v>
      </c>
      <c r="E9" s="107">
        <v>6</v>
      </c>
      <c r="F9" s="106">
        <v>22</v>
      </c>
      <c r="G9" s="89">
        <f>(D9+F9)*4+E9*9</f>
        <v>162</v>
      </c>
    </row>
    <row r="10" spans="1:10" ht="15.75" thickBot="1">
      <c r="A10" s="36">
        <v>692</v>
      </c>
      <c r="B10" s="37" t="s">
        <v>25</v>
      </c>
      <c r="C10" s="36">
        <v>200</v>
      </c>
      <c r="D10" s="106">
        <v>4</v>
      </c>
      <c r="E10" s="107">
        <v>6</v>
      </c>
      <c r="F10" s="106">
        <v>25</v>
      </c>
      <c r="G10" s="89">
        <f>(F10+D10)*4+E10*9</f>
        <v>170</v>
      </c>
    </row>
    <row r="11" spans="1:10" ht="15.75" thickBot="1">
      <c r="A11" s="36" t="s">
        <v>26</v>
      </c>
      <c r="B11" s="37" t="s">
        <v>75</v>
      </c>
      <c r="C11" s="36">
        <v>16.8</v>
      </c>
      <c r="D11" s="106">
        <v>1</v>
      </c>
      <c r="E11" s="107">
        <v>0</v>
      </c>
      <c r="F11" s="106">
        <v>7</v>
      </c>
      <c r="G11" s="107">
        <f>(F11+D11)*4+E11*9</f>
        <v>32</v>
      </c>
    </row>
    <row r="12" spans="1:10" ht="15.75" customHeight="1" thickBot="1">
      <c r="A12" s="516" t="s">
        <v>26</v>
      </c>
      <c r="B12" s="517" t="s">
        <v>82</v>
      </c>
      <c r="C12" s="518">
        <v>200</v>
      </c>
      <c r="D12" s="519">
        <v>1</v>
      </c>
      <c r="E12" s="519">
        <v>0</v>
      </c>
      <c r="F12" s="519">
        <v>10</v>
      </c>
      <c r="G12" s="520">
        <f>(F12+D12)*4+E12*9</f>
        <v>44</v>
      </c>
    </row>
    <row r="13" spans="1:10" ht="19.5" customHeight="1" thickBot="1">
      <c r="A13" s="75"/>
      <c r="B13" s="76" t="s">
        <v>8</v>
      </c>
      <c r="C13" s="83">
        <f>SUM(C8:C12)</f>
        <v>706.8</v>
      </c>
      <c r="D13" s="136">
        <f>SUM(D8:D12)</f>
        <v>23</v>
      </c>
      <c r="E13" s="136">
        <f>SUM(E8:E12)</f>
        <v>29</v>
      </c>
      <c r="F13" s="511">
        <f>SUM(F8:F12)</f>
        <v>83</v>
      </c>
      <c r="G13" s="136">
        <f>SUM(G8:G12)</f>
        <v>685</v>
      </c>
      <c r="H13" s="547">
        <f>D13/D13</f>
        <v>1</v>
      </c>
      <c r="I13" s="547">
        <f>E13/D13</f>
        <v>1.2608695652173914</v>
      </c>
      <c r="J13" s="547">
        <f>F13/D13</f>
        <v>3.6086956521739131</v>
      </c>
    </row>
    <row r="14" spans="1:10" ht="24" customHeight="1" thickBot="1">
      <c r="A14" s="41"/>
      <c r="B14" s="33" t="s">
        <v>60</v>
      </c>
      <c r="C14" s="184"/>
      <c r="D14" s="30"/>
      <c r="E14" s="31"/>
      <c r="F14" s="30"/>
      <c r="G14" s="31"/>
    </row>
    <row r="15" spans="1:10" ht="17.25" customHeight="1" thickBot="1">
      <c r="A15" s="23" t="s">
        <v>266</v>
      </c>
      <c r="B15" s="35" t="s">
        <v>267</v>
      </c>
      <c r="C15" s="10">
        <v>190</v>
      </c>
      <c r="D15" s="104">
        <v>12</v>
      </c>
      <c r="E15" s="89">
        <v>17</v>
      </c>
      <c r="F15" s="105">
        <v>19</v>
      </c>
      <c r="G15" s="89">
        <f>(D15+F15)*4+E15*9</f>
        <v>277</v>
      </c>
    </row>
    <row r="16" spans="1:10" ht="17.25" customHeight="1" thickBot="1">
      <c r="A16" s="36" t="s">
        <v>125</v>
      </c>
      <c r="B16" s="37" t="s">
        <v>126</v>
      </c>
      <c r="C16" s="36">
        <v>100</v>
      </c>
      <c r="D16" s="106">
        <v>5</v>
      </c>
      <c r="E16" s="107">
        <v>6</v>
      </c>
      <c r="F16" s="106">
        <v>42</v>
      </c>
      <c r="G16" s="89">
        <f>(D16+F16)*4+E16*9</f>
        <v>242</v>
      </c>
    </row>
    <row r="17" spans="1:10" ht="15" customHeight="1" thickBot="1">
      <c r="A17" s="36">
        <v>692</v>
      </c>
      <c r="B17" s="37" t="s">
        <v>25</v>
      </c>
      <c r="C17" s="36">
        <v>200</v>
      </c>
      <c r="D17" s="106">
        <v>4</v>
      </c>
      <c r="E17" s="107">
        <v>6</v>
      </c>
      <c r="F17" s="106">
        <v>25</v>
      </c>
      <c r="G17" s="89">
        <f>(D17+F17)*4+E17*9</f>
        <v>170</v>
      </c>
    </row>
    <row r="18" spans="1:10" ht="15" customHeight="1" thickBot="1">
      <c r="A18" s="36" t="s">
        <v>26</v>
      </c>
      <c r="B18" s="37" t="s">
        <v>75</v>
      </c>
      <c r="C18" s="36">
        <v>16.8</v>
      </c>
      <c r="D18" s="106">
        <v>1</v>
      </c>
      <c r="E18" s="107">
        <v>0</v>
      </c>
      <c r="F18" s="106">
        <v>7</v>
      </c>
      <c r="G18" s="107">
        <f>(F18+D18)*4+E18*9</f>
        <v>32</v>
      </c>
    </row>
    <row r="19" spans="1:10" ht="15" customHeight="1" thickBot="1">
      <c r="A19" s="516" t="s">
        <v>26</v>
      </c>
      <c r="B19" s="517" t="s">
        <v>82</v>
      </c>
      <c r="C19" s="518">
        <v>200</v>
      </c>
      <c r="D19" s="519">
        <v>1</v>
      </c>
      <c r="E19" s="519">
        <v>0</v>
      </c>
      <c r="F19" s="519">
        <v>10</v>
      </c>
      <c r="G19" s="520">
        <f>(F19+D19)*4+E19*9</f>
        <v>44</v>
      </c>
    </row>
    <row r="20" spans="1:10" ht="20.25" customHeight="1" thickBot="1">
      <c r="A20" s="78"/>
      <c r="B20" s="79" t="s">
        <v>8</v>
      </c>
      <c r="C20" s="133">
        <f>SUM(C15:C19)</f>
        <v>706.8</v>
      </c>
      <c r="D20" s="133">
        <f>SUM(D15:D19)</f>
        <v>23</v>
      </c>
      <c r="E20" s="133">
        <f>SUM(E15:E19)</f>
        <v>29</v>
      </c>
      <c r="F20" s="512">
        <f>SUM(F15:F19)</f>
        <v>103</v>
      </c>
      <c r="G20" s="513">
        <f>SUM(G15:G19)</f>
        <v>765</v>
      </c>
      <c r="H20" s="546">
        <f>D20/D20</f>
        <v>1</v>
      </c>
      <c r="I20" s="546">
        <f>E20/D20</f>
        <v>1.2608695652173914</v>
      </c>
      <c r="J20" s="546">
        <f>F20/D20</f>
        <v>4.4782608695652177</v>
      </c>
    </row>
    <row r="21" spans="1:10" ht="26.25" customHeight="1" thickBot="1">
      <c r="A21" s="41"/>
      <c r="B21" s="43" t="s">
        <v>9</v>
      </c>
      <c r="C21" s="41"/>
      <c r="D21" s="44"/>
      <c r="E21" s="41"/>
      <c r="F21" s="44"/>
      <c r="G21" s="41"/>
    </row>
    <row r="22" spans="1:10" ht="15.75" thickBot="1">
      <c r="A22" s="41" t="s">
        <v>30</v>
      </c>
      <c r="B22" s="35" t="s">
        <v>83</v>
      </c>
      <c r="C22" s="31">
        <v>240</v>
      </c>
      <c r="D22" s="146">
        <v>3</v>
      </c>
      <c r="E22" s="147">
        <v>9</v>
      </c>
      <c r="F22" s="146">
        <v>13</v>
      </c>
      <c r="G22" s="89">
        <f>(D22+F22)*4+E22*9</f>
        <v>145</v>
      </c>
    </row>
    <row r="23" spans="1:10" ht="15.75" thickBot="1">
      <c r="A23" s="41" t="s">
        <v>117</v>
      </c>
      <c r="B23" s="35" t="s">
        <v>118</v>
      </c>
      <c r="C23" s="31">
        <v>200</v>
      </c>
      <c r="D23" s="146">
        <v>18</v>
      </c>
      <c r="E23" s="147">
        <v>16</v>
      </c>
      <c r="F23" s="146">
        <v>5</v>
      </c>
      <c r="G23" s="121">
        <f>(F23+D23)*4+E23*9</f>
        <v>236</v>
      </c>
    </row>
    <row r="24" spans="1:10" ht="18.75" customHeight="1" thickBot="1">
      <c r="A24" s="23">
        <v>635</v>
      </c>
      <c r="B24" s="35" t="s">
        <v>149</v>
      </c>
      <c r="C24" s="23">
        <v>200</v>
      </c>
      <c r="D24" s="104">
        <v>1</v>
      </c>
      <c r="E24" s="89">
        <v>0</v>
      </c>
      <c r="F24" s="104">
        <v>27</v>
      </c>
      <c r="G24" s="121">
        <f>(F24+D24)*4+E24*9</f>
        <v>112</v>
      </c>
    </row>
    <row r="25" spans="1:10" ht="18.75" customHeight="1" thickBot="1">
      <c r="A25" s="23" t="s">
        <v>26</v>
      </c>
      <c r="B25" s="35" t="s">
        <v>75</v>
      </c>
      <c r="C25" s="36">
        <v>37</v>
      </c>
      <c r="D25" s="106">
        <v>2</v>
      </c>
      <c r="E25" s="107">
        <v>1</v>
      </c>
      <c r="F25" s="106">
        <v>14</v>
      </c>
      <c r="G25" s="107">
        <f>(F25+D25)*4+E25*9</f>
        <v>73</v>
      </c>
    </row>
    <row r="26" spans="1:10" ht="15.75" thickBot="1">
      <c r="A26" s="36" t="s">
        <v>26</v>
      </c>
      <c r="B26" s="37" t="s">
        <v>27</v>
      </c>
      <c r="C26" s="23">
        <v>24.1</v>
      </c>
      <c r="D26" s="505">
        <v>1</v>
      </c>
      <c r="E26" s="89">
        <v>1</v>
      </c>
      <c r="F26" s="506">
        <v>12</v>
      </c>
      <c r="G26" s="107">
        <f>(D26+F26)*4+E26*9</f>
        <v>61</v>
      </c>
    </row>
    <row r="27" spans="1:10" ht="14.25" customHeight="1" thickBot="1">
      <c r="A27" s="23" t="s">
        <v>26</v>
      </c>
      <c r="B27" s="35" t="s">
        <v>363</v>
      </c>
      <c r="C27" s="36">
        <v>22</v>
      </c>
      <c r="D27" s="106">
        <v>1</v>
      </c>
      <c r="E27" s="107">
        <v>0</v>
      </c>
      <c r="F27" s="106">
        <v>45</v>
      </c>
      <c r="G27" s="107">
        <f>(D27+F27)*4+E27*9</f>
        <v>184</v>
      </c>
    </row>
    <row r="28" spans="1:10" ht="4.5" hidden="1" customHeight="1" thickBot="1">
      <c r="A28" s="23"/>
      <c r="B28" s="35"/>
      <c r="C28" s="36"/>
      <c r="D28" s="106"/>
      <c r="E28" s="107"/>
      <c r="F28" s="106"/>
      <c r="G28" s="107">
        <f>(D28+F28)*4+E28*9</f>
        <v>0</v>
      </c>
    </row>
    <row r="29" spans="1:10" ht="21.75" customHeight="1" thickBot="1">
      <c r="A29" s="59"/>
      <c r="B29" s="60" t="s">
        <v>8</v>
      </c>
      <c r="C29" s="115">
        <f>SUM(C22:C28)</f>
        <v>723.1</v>
      </c>
      <c r="D29" s="115">
        <f>SUM(D22:D28)</f>
        <v>26</v>
      </c>
      <c r="E29" s="115">
        <f>SUM(E22:E28)</f>
        <v>27</v>
      </c>
      <c r="F29" s="115">
        <f>SUM(F22:F28)</f>
        <v>116</v>
      </c>
      <c r="G29" s="115">
        <f>SUM(G22:G28)</f>
        <v>811</v>
      </c>
      <c r="H29" s="531">
        <f>D29/D29</f>
        <v>1</v>
      </c>
      <c r="I29" s="531">
        <f>E29/D29</f>
        <v>1.0384615384615385</v>
      </c>
      <c r="J29" s="531">
        <f>F29/D29</f>
        <v>4.4615384615384617</v>
      </c>
    </row>
    <row r="30" spans="1:10" ht="25.5" customHeight="1" thickBot="1">
      <c r="A30" s="32"/>
      <c r="B30" s="33" t="s">
        <v>61</v>
      </c>
      <c r="C30" s="32"/>
      <c r="D30" s="34"/>
      <c r="E30" s="32"/>
      <c r="F30" s="34"/>
      <c r="G30" s="32"/>
    </row>
    <row r="31" spans="1:10" ht="15.75" thickBot="1">
      <c r="A31" s="35" t="s">
        <v>30</v>
      </c>
      <c r="B31" s="35" t="s">
        <v>83</v>
      </c>
      <c r="C31" s="23">
        <v>290</v>
      </c>
      <c r="D31" s="104">
        <v>5</v>
      </c>
      <c r="E31" s="89">
        <v>12</v>
      </c>
      <c r="F31" s="104">
        <v>17</v>
      </c>
      <c r="G31" s="89">
        <f>(D31+F31)*4+E31*9</f>
        <v>196</v>
      </c>
    </row>
    <row r="32" spans="1:10" ht="15.75" thickBot="1">
      <c r="A32" s="41" t="s">
        <v>117</v>
      </c>
      <c r="B32" s="35" t="s">
        <v>118</v>
      </c>
      <c r="C32" s="23">
        <v>250</v>
      </c>
      <c r="D32" s="104">
        <v>23</v>
      </c>
      <c r="E32" s="89">
        <v>17</v>
      </c>
      <c r="F32" s="104">
        <v>7</v>
      </c>
      <c r="G32" s="121">
        <f>(F32+D32)*4+E32*9</f>
        <v>273</v>
      </c>
    </row>
    <row r="33" spans="1:10" ht="15.75" thickBot="1">
      <c r="A33" s="23">
        <v>635</v>
      </c>
      <c r="B33" s="35" t="s">
        <v>150</v>
      </c>
      <c r="C33" s="23">
        <v>200</v>
      </c>
      <c r="D33" s="104">
        <v>1</v>
      </c>
      <c r="E33" s="89">
        <v>0</v>
      </c>
      <c r="F33" s="104">
        <v>27</v>
      </c>
      <c r="G33" s="121">
        <f>(F33+D33)*4+E33*9</f>
        <v>112</v>
      </c>
    </row>
    <row r="34" spans="1:10" ht="17.25" customHeight="1" thickBot="1">
      <c r="A34" s="23" t="s">
        <v>26</v>
      </c>
      <c r="B34" s="35" t="s">
        <v>75</v>
      </c>
      <c r="C34" s="36">
        <v>39.5</v>
      </c>
      <c r="D34" s="106">
        <v>2</v>
      </c>
      <c r="E34" s="107">
        <v>1</v>
      </c>
      <c r="F34" s="106">
        <v>21</v>
      </c>
      <c r="G34" s="107">
        <f>(F34+D34)*4+E34*9</f>
        <v>101</v>
      </c>
    </row>
    <row r="35" spans="1:10" ht="15.75" thickBot="1">
      <c r="A35" s="23" t="s">
        <v>26</v>
      </c>
      <c r="B35" s="35" t="s">
        <v>27</v>
      </c>
      <c r="C35" s="36">
        <v>37</v>
      </c>
      <c r="D35" s="505">
        <v>2</v>
      </c>
      <c r="E35" s="89">
        <v>1</v>
      </c>
      <c r="F35" s="506">
        <v>14</v>
      </c>
      <c r="G35" s="107">
        <f>(D35+F35)*4+E35*9</f>
        <v>73</v>
      </c>
    </row>
    <row r="36" spans="1:10" ht="15" customHeight="1" thickBot="1">
      <c r="A36" s="23" t="s">
        <v>26</v>
      </c>
      <c r="B36" s="35" t="s">
        <v>364</v>
      </c>
      <c r="C36" s="36">
        <v>36</v>
      </c>
      <c r="D36" s="106">
        <v>2</v>
      </c>
      <c r="E36" s="107">
        <v>0</v>
      </c>
      <c r="F36" s="106">
        <v>50</v>
      </c>
      <c r="G36" s="107">
        <f>(D36+F36)*4+E36*9</f>
        <v>208</v>
      </c>
    </row>
    <row r="37" spans="1:10" ht="4.5" hidden="1" customHeight="1" thickBot="1">
      <c r="A37" s="23"/>
      <c r="B37" s="35"/>
      <c r="C37" s="23"/>
      <c r="D37" s="104"/>
      <c r="E37" s="89"/>
      <c r="F37" s="104"/>
      <c r="G37" s="89">
        <f>(D37+F37)*4+E37*9</f>
        <v>0</v>
      </c>
    </row>
    <row r="38" spans="1:10" ht="22.5" customHeight="1" thickBot="1">
      <c r="A38" s="67"/>
      <c r="B38" s="68" t="s">
        <v>8</v>
      </c>
      <c r="C38" s="123">
        <f>SUM(C31:C37)</f>
        <v>852.5</v>
      </c>
      <c r="D38" s="122">
        <f>SUM(D31:D37)</f>
        <v>35</v>
      </c>
      <c r="E38" s="123">
        <f>SUM(E31:E37)</f>
        <v>31</v>
      </c>
      <c r="F38" s="123">
        <f>SUM(F31:F37)</f>
        <v>136</v>
      </c>
      <c r="G38" s="123">
        <f>SUM(G31:G37)</f>
        <v>963</v>
      </c>
      <c r="H38" s="540">
        <f>D38/D38</f>
        <v>1</v>
      </c>
      <c r="I38" s="540">
        <f>E38/D38</f>
        <v>0.88571428571428568</v>
      </c>
      <c r="J38" s="540">
        <f>F38/D38</f>
        <v>3.8857142857142857</v>
      </c>
    </row>
    <row r="39" spans="1:10" ht="6.75" customHeight="1">
      <c r="A39" s="32"/>
      <c r="B39" s="46"/>
      <c r="C39" s="46"/>
      <c r="D39" s="124"/>
      <c r="E39" s="125"/>
      <c r="F39" s="124"/>
      <c r="G39" s="125"/>
      <c r="H39" s="12"/>
    </row>
    <row r="40" spans="1:10" ht="6" customHeight="1" thickBot="1">
      <c r="A40" s="32"/>
      <c r="B40" s="46"/>
      <c r="C40" s="46"/>
      <c r="D40" s="124"/>
      <c r="E40" s="125"/>
      <c r="F40" s="124"/>
      <c r="G40" s="125"/>
      <c r="H40" s="12"/>
    </row>
    <row r="41" spans="1:10" ht="22.5" customHeight="1" thickBot="1">
      <c r="A41" s="59"/>
      <c r="B41" s="60" t="s">
        <v>36</v>
      </c>
      <c r="C41" s="59"/>
      <c r="D41" s="128">
        <f>D29+D13</f>
        <v>49</v>
      </c>
      <c r="E41" s="127">
        <f>E29+E13</f>
        <v>56</v>
      </c>
      <c r="F41" s="128">
        <f>F29+F13</f>
        <v>199</v>
      </c>
      <c r="G41" s="127">
        <f>G29+G13</f>
        <v>1496</v>
      </c>
      <c r="H41" s="541">
        <f>D41/D41</f>
        <v>1</v>
      </c>
      <c r="I41" s="541">
        <f>E41/D41</f>
        <v>1.1428571428571428</v>
      </c>
      <c r="J41" s="541">
        <f>F41/D41</f>
        <v>4.0612244897959187</v>
      </c>
    </row>
    <row r="42" spans="1:10" ht="21.75" customHeight="1" thickBot="1">
      <c r="A42" s="73"/>
      <c r="B42" s="68" t="s">
        <v>65</v>
      </c>
      <c r="C42" s="74"/>
      <c r="D42" s="130">
        <f>D38+D20</f>
        <v>58</v>
      </c>
      <c r="E42" s="130">
        <f>E38+E20</f>
        <v>60</v>
      </c>
      <c r="F42" s="130">
        <f>F38+F20</f>
        <v>239</v>
      </c>
      <c r="G42" s="130">
        <f>G38+G20</f>
        <v>1728</v>
      </c>
      <c r="H42" s="543">
        <f>D42/D42</f>
        <v>1</v>
      </c>
      <c r="I42" s="543">
        <f>E42/D42</f>
        <v>1.0344827586206897</v>
      </c>
      <c r="J42" s="543">
        <f>F42/D42</f>
        <v>4.1206896551724137</v>
      </c>
    </row>
    <row r="43" spans="1:10">
      <c r="A43" s="28"/>
      <c r="B43" s="577"/>
      <c r="C43" s="577"/>
      <c r="D43" s="577"/>
      <c r="E43" s="577"/>
      <c r="F43" s="577"/>
      <c r="G43" s="577"/>
      <c r="H43" s="12"/>
    </row>
    <row r="44" spans="1:10">
      <c r="B44" s="12"/>
      <c r="C44" s="12"/>
      <c r="D44" s="12"/>
      <c r="E44" s="12"/>
      <c r="F44" s="12"/>
      <c r="G44" s="12"/>
      <c r="H44" s="12"/>
    </row>
    <row r="45" spans="1:10">
      <c r="B45" s="12"/>
      <c r="C45" s="12"/>
      <c r="D45" s="12"/>
      <c r="E45" s="12"/>
      <c r="F45" s="12"/>
      <c r="G45" s="12"/>
      <c r="H45" s="12"/>
    </row>
    <row r="46" spans="1:10">
      <c r="B46" s="12"/>
      <c r="C46" s="12"/>
      <c r="D46" s="12"/>
      <c r="E46" s="12"/>
      <c r="F46" s="12"/>
      <c r="G46" s="12"/>
      <c r="H46" s="12"/>
    </row>
    <row r="47" spans="1:10">
      <c r="B47" s="12"/>
      <c r="C47" s="12"/>
      <c r="D47" s="12"/>
      <c r="E47" s="12"/>
      <c r="F47" s="12"/>
      <c r="G47" s="12"/>
      <c r="H47" s="12"/>
    </row>
    <row r="48" spans="1:10">
      <c r="B48" s="12"/>
      <c r="C48" s="12"/>
      <c r="D48" s="12"/>
      <c r="E48" s="12"/>
      <c r="F48" s="12"/>
      <c r="G48" s="12"/>
      <c r="H48" s="12"/>
    </row>
    <row r="49" spans="2:8">
      <c r="B49" s="12"/>
      <c r="C49" s="12"/>
      <c r="D49" s="12"/>
      <c r="E49" s="12"/>
      <c r="F49" s="12"/>
      <c r="G49" s="12"/>
      <c r="H49" s="12"/>
    </row>
    <row r="50" spans="2:8">
      <c r="B50" s="12"/>
      <c r="C50" s="12"/>
      <c r="D50" s="12"/>
      <c r="E50" s="12"/>
      <c r="F50" s="12"/>
      <c r="G50" s="12"/>
      <c r="H50" s="12"/>
    </row>
    <row r="51" spans="2:8">
      <c r="B51" s="12"/>
      <c r="C51" s="12"/>
      <c r="D51" s="12"/>
      <c r="E51" s="12"/>
      <c r="F51" s="12"/>
      <c r="G51" s="12"/>
      <c r="H51" s="12"/>
    </row>
    <row r="52" spans="2:8">
      <c r="B52" s="12"/>
      <c r="C52" s="12"/>
      <c r="D52" s="12"/>
      <c r="E52" s="12"/>
      <c r="F52" s="12"/>
      <c r="G52" s="12"/>
      <c r="H52" s="12"/>
    </row>
    <row r="53" spans="2:8">
      <c r="B53" s="12"/>
      <c r="C53" s="12"/>
      <c r="D53" s="12"/>
      <c r="E53" s="12"/>
      <c r="F53" s="12"/>
      <c r="G53" s="12"/>
      <c r="H53" s="12"/>
    </row>
    <row r="54" spans="2:8">
      <c r="B54" s="12"/>
      <c r="C54" s="12"/>
      <c r="D54" s="12"/>
      <c r="E54" s="12"/>
      <c r="F54" s="12"/>
      <c r="G54" s="12"/>
      <c r="H54" s="12"/>
    </row>
    <row r="55" spans="2:8">
      <c r="B55" s="12"/>
      <c r="C55" s="12"/>
      <c r="D55" s="12"/>
      <c r="E55" s="12"/>
      <c r="F55" s="12"/>
      <c r="G55" s="12"/>
      <c r="H55" s="12"/>
    </row>
    <row r="56" spans="2:8">
      <c r="B56" s="12"/>
      <c r="C56" s="12"/>
      <c r="D56" s="12"/>
      <c r="E56" s="12"/>
      <c r="F56" s="12"/>
      <c r="G56" s="12"/>
      <c r="H56" s="12"/>
    </row>
    <row r="57" spans="2:8">
      <c r="B57" s="12"/>
      <c r="C57" s="12"/>
      <c r="D57" s="12"/>
      <c r="E57" s="12"/>
      <c r="F57" s="12"/>
      <c r="G57" s="12"/>
      <c r="H57" s="12"/>
    </row>
    <row r="58" spans="2:8">
      <c r="B58" s="12"/>
      <c r="C58" s="12"/>
      <c r="D58" s="12"/>
      <c r="E58" s="12"/>
      <c r="F58" s="12"/>
      <c r="G58" s="12"/>
      <c r="H58" s="12"/>
    </row>
    <row r="59" spans="2:8">
      <c r="B59" s="12"/>
      <c r="C59" s="12"/>
      <c r="D59" s="12"/>
      <c r="E59" s="12"/>
      <c r="F59" s="12"/>
      <c r="G59" s="12"/>
      <c r="H59" s="12"/>
    </row>
    <row r="60" spans="2:8">
      <c r="B60" s="12"/>
      <c r="C60" s="12"/>
      <c r="D60" s="12"/>
      <c r="E60" s="12"/>
      <c r="F60" s="12"/>
      <c r="G60" s="12"/>
      <c r="H60" s="12"/>
    </row>
    <row r="61" spans="2:8">
      <c r="B61" s="12"/>
      <c r="C61" s="12"/>
      <c r="D61" s="12"/>
      <c r="E61" s="12"/>
      <c r="F61" s="12"/>
      <c r="G61" s="12"/>
      <c r="H61" s="12"/>
    </row>
    <row r="62" spans="2:8">
      <c r="B62" s="12"/>
      <c r="C62" s="12"/>
      <c r="D62" s="12"/>
      <c r="E62" s="12"/>
      <c r="F62" s="12"/>
      <c r="G62" s="12"/>
      <c r="H62" s="12"/>
    </row>
    <row r="63" spans="2:8">
      <c r="B63" s="12"/>
      <c r="C63" s="12"/>
      <c r="D63" s="12"/>
      <c r="E63" s="12"/>
      <c r="F63" s="12"/>
      <c r="G63" s="12"/>
      <c r="H63" s="12"/>
    </row>
    <row r="64" spans="2:8">
      <c r="B64" s="12"/>
      <c r="C64" s="12"/>
      <c r="D64" s="12"/>
      <c r="E64" s="12"/>
      <c r="F64" s="12"/>
      <c r="G64" s="12"/>
      <c r="H64" s="12"/>
    </row>
    <row r="65" spans="2:8">
      <c r="B65" s="12"/>
      <c r="C65" s="12"/>
      <c r="D65" s="12"/>
      <c r="E65" s="12"/>
      <c r="F65" s="12"/>
      <c r="G65" s="12"/>
      <c r="H65" s="12"/>
    </row>
    <row r="66" spans="2:8">
      <c r="B66" s="12"/>
      <c r="C66" s="12"/>
      <c r="D66" s="12"/>
      <c r="E66" s="12"/>
      <c r="F66" s="12"/>
      <c r="G66" s="12"/>
      <c r="H66" s="12"/>
    </row>
    <row r="67" spans="2:8">
      <c r="B67" s="12"/>
      <c r="C67" s="12"/>
      <c r="D67" s="12"/>
      <c r="E67" s="12"/>
      <c r="F67" s="12"/>
      <c r="G67" s="12"/>
      <c r="H67" s="12"/>
    </row>
  </sheetData>
  <mergeCells count="9">
    <mergeCell ref="G5:G6"/>
    <mergeCell ref="B43:G43"/>
    <mergeCell ref="A1:E1"/>
    <mergeCell ref="A2:B2"/>
    <mergeCell ref="A3:B3"/>
    <mergeCell ref="A5:A6"/>
    <mergeCell ref="B5:B6"/>
    <mergeCell ref="C5:C6"/>
    <mergeCell ref="D5:F5"/>
  </mergeCells>
  <pageMargins left="0.70866141732283472" right="0.31496062992125984" top="0.55118110236220474" bottom="0.15748031496062992" header="0" footer="0"/>
  <pageSetup paperSize="9" scale="77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J66"/>
  <sheetViews>
    <sheetView zoomScale="106" zoomScaleNormal="106" workbookViewId="0">
      <pane ySplit="6" topLeftCell="A7" activePane="bottomLeft" state="frozen"/>
      <selection pane="bottomLeft" activeCell="A8" sqref="A8:G11"/>
    </sheetView>
  </sheetViews>
  <sheetFormatPr defaultRowHeight="15"/>
  <cols>
    <col min="1" max="1" width="11.42578125" customWidth="1"/>
    <col min="2" max="2" width="49.28515625" customWidth="1"/>
    <col min="3" max="3" width="9.7109375" customWidth="1"/>
    <col min="7" max="7" width="12.85546875" customWidth="1"/>
  </cols>
  <sheetData>
    <row r="1" spans="1:10" ht="18.75">
      <c r="A1" s="572"/>
      <c r="B1" s="572"/>
      <c r="C1" s="572"/>
      <c r="D1" s="572"/>
      <c r="E1" s="572"/>
      <c r="F1" s="27"/>
      <c r="G1" s="27"/>
    </row>
    <row r="2" spans="1:10" ht="18.75">
      <c r="A2" s="572"/>
      <c r="B2" s="572"/>
      <c r="C2" s="191"/>
      <c r="D2" s="191"/>
      <c r="E2" s="191"/>
      <c r="F2" s="27"/>
      <c r="G2" s="27"/>
    </row>
    <row r="3" spans="1:10" ht="18.75">
      <c r="A3" s="572" t="s">
        <v>131</v>
      </c>
      <c r="B3" s="572"/>
      <c r="C3" s="191"/>
      <c r="D3" s="191"/>
      <c r="E3" s="191"/>
      <c r="F3" s="27"/>
      <c r="G3" s="27"/>
    </row>
    <row r="4" spans="1:10" ht="19.5" thickBot="1">
      <c r="A4" s="29" t="s">
        <v>62</v>
      </c>
      <c r="B4" s="29"/>
      <c r="C4" s="29"/>
      <c r="D4" s="29"/>
      <c r="E4" s="29"/>
      <c r="F4" s="27"/>
      <c r="G4" s="27"/>
    </row>
    <row r="5" spans="1:10" ht="33" customHeight="1" thickBot="1">
      <c r="A5" s="575" t="s">
        <v>0</v>
      </c>
      <c r="B5" s="570" t="s">
        <v>1</v>
      </c>
      <c r="C5" s="570" t="s">
        <v>2</v>
      </c>
      <c r="D5" s="573" t="s">
        <v>3</v>
      </c>
      <c r="E5" s="573"/>
      <c r="F5" s="574"/>
      <c r="G5" s="570" t="s">
        <v>7</v>
      </c>
    </row>
    <row r="6" spans="1:10" ht="23.25" customHeight="1" thickBot="1">
      <c r="A6" s="576"/>
      <c r="B6" s="571"/>
      <c r="C6" s="571"/>
      <c r="D6" s="30" t="s">
        <v>4</v>
      </c>
      <c r="E6" s="31" t="s">
        <v>5</v>
      </c>
      <c r="F6" s="30" t="s">
        <v>6</v>
      </c>
      <c r="G6" s="571"/>
    </row>
    <row r="7" spans="1:10" ht="24" customHeight="1" thickBot="1">
      <c r="A7" s="32"/>
      <c r="B7" s="33" t="s">
        <v>12</v>
      </c>
      <c r="C7" s="32"/>
      <c r="D7" s="34"/>
      <c r="E7" s="32"/>
      <c r="F7" s="34"/>
      <c r="G7" s="32"/>
    </row>
    <row r="8" spans="1:10" ht="18.75" customHeight="1" thickBot="1">
      <c r="A8" s="36">
        <v>311</v>
      </c>
      <c r="B8" s="37" t="s">
        <v>129</v>
      </c>
      <c r="C8" s="36">
        <v>220</v>
      </c>
      <c r="D8" s="106">
        <v>19</v>
      </c>
      <c r="E8" s="107">
        <v>18</v>
      </c>
      <c r="F8" s="106">
        <v>48</v>
      </c>
      <c r="G8" s="89">
        <f>(D8+F8)*4+E8*9</f>
        <v>430</v>
      </c>
    </row>
    <row r="9" spans="1:10" ht="16.5" customHeight="1" thickBot="1">
      <c r="A9" s="23" t="s">
        <v>249</v>
      </c>
      <c r="B9" s="35" t="s">
        <v>268</v>
      </c>
      <c r="C9" s="23">
        <v>200</v>
      </c>
      <c r="D9" s="104">
        <v>0</v>
      </c>
      <c r="E9" s="89">
        <v>0</v>
      </c>
      <c r="F9" s="104">
        <v>9</v>
      </c>
      <c r="G9" s="89">
        <f>(D9+F9)*4+E9*9</f>
        <v>36</v>
      </c>
    </row>
    <row r="10" spans="1:10" ht="16.5" customHeight="1" thickBot="1">
      <c r="A10" s="36" t="s">
        <v>26</v>
      </c>
      <c r="B10" s="37" t="s">
        <v>75</v>
      </c>
      <c r="C10" s="36">
        <v>16.8</v>
      </c>
      <c r="D10" s="106">
        <v>1</v>
      </c>
      <c r="E10" s="107">
        <v>0</v>
      </c>
      <c r="F10" s="106">
        <v>7</v>
      </c>
      <c r="G10" s="107">
        <f>(F10+D10)*4+E10*9</f>
        <v>32</v>
      </c>
    </row>
    <row r="11" spans="1:10" ht="17.25" customHeight="1" thickBot="1">
      <c r="A11" s="516" t="s">
        <v>26</v>
      </c>
      <c r="B11" s="517" t="s">
        <v>82</v>
      </c>
      <c r="C11" s="518">
        <v>200</v>
      </c>
      <c r="D11" s="519">
        <v>1</v>
      </c>
      <c r="E11" s="519">
        <v>0</v>
      </c>
      <c r="F11" s="519">
        <v>10</v>
      </c>
      <c r="G11" s="520">
        <f>(F11+D11)*4+E11*9</f>
        <v>44</v>
      </c>
    </row>
    <row r="12" spans="1:10" ht="5.25" hidden="1" customHeight="1" thickBot="1">
      <c r="A12" s="189"/>
      <c r="B12" s="192"/>
      <c r="C12" s="189"/>
      <c r="D12" s="193"/>
      <c r="E12" s="193"/>
      <c r="F12" s="193"/>
      <c r="G12" s="193"/>
    </row>
    <row r="13" spans="1:10" ht="20.25" customHeight="1" thickBot="1">
      <c r="A13" s="75"/>
      <c r="B13" s="76" t="s">
        <v>8</v>
      </c>
      <c r="C13" s="515">
        <f>SUM(C8:C12)</f>
        <v>636.79999999999995</v>
      </c>
      <c r="D13" s="145">
        <f>SUM(D8:D12)</f>
        <v>21</v>
      </c>
      <c r="E13" s="145">
        <f>SUM(E8:E12)</f>
        <v>18</v>
      </c>
      <c r="F13" s="530">
        <f>SUM(F8:F12)</f>
        <v>74</v>
      </c>
      <c r="G13" s="136">
        <f>SUM(G8:G12)</f>
        <v>542</v>
      </c>
      <c r="H13" s="547">
        <f>D13/D13</f>
        <v>1</v>
      </c>
      <c r="I13" s="547">
        <f>E13/D13</f>
        <v>0.8571428571428571</v>
      </c>
      <c r="J13" s="547">
        <f>F13/D13</f>
        <v>3.5238095238095237</v>
      </c>
    </row>
    <row r="14" spans="1:10" ht="24" customHeight="1" thickBot="1">
      <c r="A14" s="41"/>
      <c r="B14" s="33" t="s">
        <v>60</v>
      </c>
      <c r="C14" s="190"/>
      <c r="D14" s="30"/>
      <c r="E14" s="31"/>
      <c r="F14" s="30"/>
      <c r="G14" s="31"/>
    </row>
    <row r="15" spans="1:10" ht="17.25" customHeight="1" thickBot="1">
      <c r="A15" s="36">
        <v>311</v>
      </c>
      <c r="B15" s="37" t="s">
        <v>129</v>
      </c>
      <c r="C15" s="36">
        <v>275</v>
      </c>
      <c r="D15" s="106">
        <v>21</v>
      </c>
      <c r="E15" s="107">
        <v>20</v>
      </c>
      <c r="F15" s="106">
        <v>54</v>
      </c>
      <c r="G15" s="89">
        <f>(D15+F15)*4+E15*9</f>
        <v>480</v>
      </c>
    </row>
    <row r="16" spans="1:10" ht="18.75" customHeight="1" thickBot="1">
      <c r="A16" s="23" t="s">
        <v>249</v>
      </c>
      <c r="B16" s="35" t="s">
        <v>268</v>
      </c>
      <c r="C16" s="23">
        <v>200</v>
      </c>
      <c r="D16" s="104">
        <v>0</v>
      </c>
      <c r="E16" s="89">
        <v>0</v>
      </c>
      <c r="F16" s="104">
        <v>9</v>
      </c>
      <c r="G16" s="89">
        <f>(D16+F16)*4+E16*9</f>
        <v>36</v>
      </c>
    </row>
    <row r="17" spans="1:10" ht="18.75" customHeight="1" thickBot="1">
      <c r="A17" s="36" t="s">
        <v>26</v>
      </c>
      <c r="B17" s="37" t="s">
        <v>75</v>
      </c>
      <c r="C17" s="36">
        <v>33.6</v>
      </c>
      <c r="D17" s="521">
        <v>2</v>
      </c>
      <c r="E17" s="107">
        <v>1</v>
      </c>
      <c r="F17" s="522">
        <v>14</v>
      </c>
      <c r="G17" s="107">
        <f>(D17+F17)*4+E17*9</f>
        <v>73</v>
      </c>
    </row>
    <row r="18" spans="1:10" ht="18" customHeight="1" thickBot="1">
      <c r="A18" s="516" t="s">
        <v>26</v>
      </c>
      <c r="B18" s="517" t="s">
        <v>82</v>
      </c>
      <c r="C18" s="518">
        <v>200</v>
      </c>
      <c r="D18" s="519">
        <v>1</v>
      </c>
      <c r="E18" s="519">
        <v>0</v>
      </c>
      <c r="F18" s="519">
        <v>10</v>
      </c>
      <c r="G18" s="520">
        <f>(F18+D18)*4+E18*9</f>
        <v>44</v>
      </c>
    </row>
    <row r="19" spans="1:10" ht="22.5" customHeight="1" thickBot="1">
      <c r="A19" s="78"/>
      <c r="B19" s="79" t="s">
        <v>8</v>
      </c>
      <c r="C19" s="133">
        <f>SUM(C15:C18)</f>
        <v>708.6</v>
      </c>
      <c r="D19" s="133">
        <f>SUM(D15:D18)</f>
        <v>24</v>
      </c>
      <c r="E19" s="133">
        <f>SUM(E15:E18)</f>
        <v>21</v>
      </c>
      <c r="F19" s="512">
        <f>SUM(F15:F18)</f>
        <v>87</v>
      </c>
      <c r="G19" s="513">
        <f>SUM(G15:G18)</f>
        <v>633</v>
      </c>
      <c r="H19" s="546">
        <f>D19/D19</f>
        <v>1</v>
      </c>
      <c r="I19" s="546">
        <f>E19/D19</f>
        <v>0.875</v>
      </c>
      <c r="J19" s="546">
        <f>F19/D19</f>
        <v>3.625</v>
      </c>
    </row>
    <row r="20" spans="1:10" ht="26.25" customHeight="1" thickBot="1">
      <c r="A20" s="41"/>
      <c r="B20" s="43" t="s">
        <v>9</v>
      </c>
      <c r="C20" s="41"/>
      <c r="D20" s="44"/>
      <c r="E20" s="41"/>
      <c r="F20" s="44"/>
      <c r="G20" s="41"/>
    </row>
    <row r="21" spans="1:10" ht="15.75" thickBot="1">
      <c r="A21" s="23">
        <v>171</v>
      </c>
      <c r="B21" s="35" t="s">
        <v>353</v>
      </c>
      <c r="C21" s="23">
        <v>260</v>
      </c>
      <c r="D21" s="112">
        <v>5</v>
      </c>
      <c r="E21" s="89">
        <v>7</v>
      </c>
      <c r="F21" s="112">
        <v>29</v>
      </c>
      <c r="G21" s="121">
        <f>(F21+D21)*4+E21*9</f>
        <v>199</v>
      </c>
    </row>
    <row r="22" spans="1:10" ht="15.75" thickBot="1">
      <c r="A22" s="41" t="s">
        <v>336</v>
      </c>
      <c r="B22" s="35" t="s">
        <v>335</v>
      </c>
      <c r="C22" s="31">
        <v>120</v>
      </c>
      <c r="D22" s="146">
        <v>9</v>
      </c>
      <c r="E22" s="147">
        <v>11</v>
      </c>
      <c r="F22" s="146">
        <v>21</v>
      </c>
      <c r="G22" s="121">
        <f>(F22+D22)*4+E22*9</f>
        <v>219</v>
      </c>
    </row>
    <row r="23" spans="1:10" ht="18.75" customHeight="1" thickBot="1">
      <c r="A23" s="194" t="s">
        <v>77</v>
      </c>
      <c r="B23" s="45" t="s">
        <v>130</v>
      </c>
      <c r="C23" s="13">
        <v>200</v>
      </c>
      <c r="D23" s="113">
        <v>11</v>
      </c>
      <c r="E23" s="114">
        <v>9</v>
      </c>
      <c r="F23" s="113">
        <v>9</v>
      </c>
      <c r="G23" s="89">
        <f t="shared" ref="G23:G24" si="0">(D23+F23)*4+E23*9</f>
        <v>161</v>
      </c>
    </row>
    <row r="24" spans="1:10" ht="30.75" customHeight="1" thickBot="1">
      <c r="A24" s="23" t="s">
        <v>237</v>
      </c>
      <c r="B24" s="51" t="s">
        <v>236</v>
      </c>
      <c r="C24" s="23">
        <v>70</v>
      </c>
      <c r="D24" s="104">
        <v>1</v>
      </c>
      <c r="E24" s="89">
        <v>2</v>
      </c>
      <c r="F24" s="104">
        <v>0</v>
      </c>
      <c r="G24" s="89">
        <f t="shared" si="0"/>
        <v>22</v>
      </c>
    </row>
    <row r="25" spans="1:10" ht="15.75" thickBot="1">
      <c r="A25" s="23" t="s">
        <v>328</v>
      </c>
      <c r="B25" s="35" t="s">
        <v>337</v>
      </c>
      <c r="C25" s="23">
        <v>200</v>
      </c>
      <c r="D25" s="104">
        <v>0</v>
      </c>
      <c r="E25" s="89">
        <v>0</v>
      </c>
      <c r="F25" s="104">
        <v>31</v>
      </c>
      <c r="G25" s="89">
        <f>(D25+F25)*4+E25*9</f>
        <v>124</v>
      </c>
    </row>
    <row r="26" spans="1:10" ht="15" customHeight="1" thickBot="1">
      <c r="A26" s="23" t="s">
        <v>26</v>
      </c>
      <c r="B26" s="35" t="s">
        <v>75</v>
      </c>
      <c r="C26" s="23">
        <v>37</v>
      </c>
      <c r="D26" s="505">
        <v>2</v>
      </c>
      <c r="E26" s="89">
        <v>1</v>
      </c>
      <c r="F26" s="506">
        <v>14</v>
      </c>
      <c r="G26" s="107">
        <f>(D26+F26)*4+E26*9</f>
        <v>73</v>
      </c>
    </row>
    <row r="27" spans="1:10" ht="20.25" customHeight="1" thickBot="1">
      <c r="A27" s="23" t="s">
        <v>26</v>
      </c>
      <c r="B27" s="35" t="s">
        <v>27</v>
      </c>
      <c r="C27" s="36">
        <v>29</v>
      </c>
      <c r="D27" s="106">
        <v>1</v>
      </c>
      <c r="E27" s="107">
        <v>0</v>
      </c>
      <c r="F27" s="106">
        <v>7</v>
      </c>
      <c r="G27" s="89">
        <f>(F27+D27)*4+E27*9</f>
        <v>32</v>
      </c>
    </row>
    <row r="28" spans="1:10" ht="21" customHeight="1" thickBot="1">
      <c r="A28" s="59"/>
      <c r="B28" s="60" t="s">
        <v>8</v>
      </c>
      <c r="C28" s="115">
        <f>SUM(C21:C27)</f>
        <v>916</v>
      </c>
      <c r="D28" s="115">
        <f>SUM(D21:D27)</f>
        <v>29</v>
      </c>
      <c r="E28" s="115">
        <f>SUM(E21:E27)</f>
        <v>30</v>
      </c>
      <c r="F28" s="115">
        <f>SUM(F21:F27)</f>
        <v>111</v>
      </c>
      <c r="G28" s="115">
        <f>SUM(G21:G27)</f>
        <v>830</v>
      </c>
      <c r="H28" s="531">
        <f>D28/D28</f>
        <v>1</v>
      </c>
      <c r="I28" s="531">
        <f>E28/D28</f>
        <v>1.0344827586206897</v>
      </c>
      <c r="J28" s="531">
        <f>F28/D28</f>
        <v>3.8275862068965516</v>
      </c>
    </row>
    <row r="29" spans="1:10" ht="25.5" customHeight="1" thickBot="1">
      <c r="A29" s="32"/>
      <c r="B29" s="33" t="s">
        <v>61</v>
      </c>
      <c r="C29" s="32"/>
      <c r="D29" s="34"/>
      <c r="E29" s="32"/>
      <c r="F29" s="34"/>
      <c r="G29" s="32"/>
    </row>
    <row r="30" spans="1:10" ht="15.75" thickBot="1">
      <c r="A30" s="23">
        <v>171</v>
      </c>
      <c r="B30" s="35" t="s">
        <v>119</v>
      </c>
      <c r="C30" s="23">
        <v>260</v>
      </c>
      <c r="D30" s="112">
        <v>5</v>
      </c>
      <c r="E30" s="89">
        <v>7</v>
      </c>
      <c r="F30" s="112">
        <v>29</v>
      </c>
      <c r="G30" s="121">
        <f>(F30+D30)*4+E30*9</f>
        <v>199</v>
      </c>
    </row>
    <row r="31" spans="1:10" ht="15.75" thickBot="1">
      <c r="A31" s="41" t="s">
        <v>336</v>
      </c>
      <c r="B31" s="35" t="s">
        <v>335</v>
      </c>
      <c r="C31" s="23">
        <v>130</v>
      </c>
      <c r="D31" s="104">
        <v>10</v>
      </c>
      <c r="E31" s="89">
        <v>12</v>
      </c>
      <c r="F31" s="104">
        <v>24</v>
      </c>
      <c r="G31" s="121">
        <f>(F31+D31)*4+E31*9</f>
        <v>244</v>
      </c>
    </row>
    <row r="32" spans="1:10" ht="15.75" thickBot="1">
      <c r="A32" s="194" t="s">
        <v>77</v>
      </c>
      <c r="B32" s="45" t="s">
        <v>130</v>
      </c>
      <c r="C32" s="13">
        <v>230</v>
      </c>
      <c r="D32" s="113">
        <v>13</v>
      </c>
      <c r="E32" s="114">
        <v>11</v>
      </c>
      <c r="F32" s="113">
        <v>15</v>
      </c>
      <c r="G32" s="89">
        <f>(D32+F32)*4+E32*9</f>
        <v>211</v>
      </c>
    </row>
    <row r="33" spans="1:10" ht="29.25" customHeight="1" thickBot="1">
      <c r="A33" s="23" t="s">
        <v>237</v>
      </c>
      <c r="B33" s="51" t="s">
        <v>236</v>
      </c>
      <c r="C33" s="23">
        <v>100</v>
      </c>
      <c r="D33" s="104">
        <v>1</v>
      </c>
      <c r="E33" s="89">
        <v>3</v>
      </c>
      <c r="F33" s="104">
        <v>0</v>
      </c>
      <c r="G33" s="89">
        <f>(D33+F33)*4+E33*9</f>
        <v>31</v>
      </c>
    </row>
    <row r="34" spans="1:10" ht="15.75" thickBot="1">
      <c r="A34" s="23" t="s">
        <v>328</v>
      </c>
      <c r="B34" s="35" t="s">
        <v>337</v>
      </c>
      <c r="C34" s="23">
        <v>200</v>
      </c>
      <c r="D34" s="104">
        <v>0</v>
      </c>
      <c r="E34" s="89">
        <v>0</v>
      </c>
      <c r="F34" s="104">
        <v>31</v>
      </c>
      <c r="G34" s="89">
        <f>(D34+F34)*4+E34*9</f>
        <v>124</v>
      </c>
    </row>
    <row r="35" spans="1:10" ht="15.75" thickBot="1">
      <c r="A35" s="23" t="s">
        <v>26</v>
      </c>
      <c r="B35" s="35" t="s">
        <v>75</v>
      </c>
      <c r="C35" s="23">
        <v>37.1</v>
      </c>
      <c r="D35" s="505">
        <v>2</v>
      </c>
      <c r="E35" s="89">
        <v>1</v>
      </c>
      <c r="F35" s="506">
        <v>14</v>
      </c>
      <c r="G35" s="107">
        <f>(D35+F35)*4+E35*9</f>
        <v>73</v>
      </c>
    </row>
    <row r="36" spans="1:10" ht="15" customHeight="1" thickBot="1">
      <c r="A36" s="23" t="s">
        <v>26</v>
      </c>
      <c r="B36" s="35" t="s">
        <v>27</v>
      </c>
      <c r="C36" s="23">
        <v>24.75</v>
      </c>
      <c r="D36" s="505">
        <v>2</v>
      </c>
      <c r="E36" s="89">
        <v>1</v>
      </c>
      <c r="F36" s="506">
        <v>14</v>
      </c>
      <c r="G36" s="107">
        <f>(D36+F36)*4+E36*9</f>
        <v>73</v>
      </c>
    </row>
    <row r="37" spans="1:10" ht="21.75" customHeight="1" thickBot="1">
      <c r="A37" s="67"/>
      <c r="B37" s="68" t="s">
        <v>8</v>
      </c>
      <c r="C37" s="69">
        <f>SUM(C30:C36)</f>
        <v>981.85</v>
      </c>
      <c r="D37" s="122">
        <f>SUM(D30:D36)</f>
        <v>33</v>
      </c>
      <c r="E37" s="123">
        <f>SUM(E30:E36)</f>
        <v>35</v>
      </c>
      <c r="F37" s="123">
        <f>SUM(F30:F36)</f>
        <v>127</v>
      </c>
      <c r="G37" s="123">
        <f>SUM(G30:G36)</f>
        <v>955</v>
      </c>
      <c r="H37" s="540">
        <f>D37/D37</f>
        <v>1</v>
      </c>
      <c r="I37" s="540">
        <f>E37/D37</f>
        <v>1.0606060606060606</v>
      </c>
      <c r="J37" s="540">
        <f>F37/D37</f>
        <v>3.8484848484848486</v>
      </c>
    </row>
    <row r="38" spans="1:10" ht="6.75" customHeight="1">
      <c r="A38" s="32"/>
      <c r="B38" s="46"/>
      <c r="C38" s="46"/>
      <c r="D38" s="124"/>
      <c r="E38" s="125"/>
      <c r="F38" s="124"/>
      <c r="G38" s="125"/>
      <c r="H38" s="12"/>
    </row>
    <row r="39" spans="1:10" ht="6" customHeight="1" thickBot="1">
      <c r="A39" s="32"/>
      <c r="B39" s="46"/>
      <c r="C39" s="46"/>
      <c r="D39" s="124"/>
      <c r="E39" s="125"/>
      <c r="F39" s="124"/>
      <c r="G39" s="125"/>
      <c r="H39" s="12"/>
    </row>
    <row r="40" spans="1:10" ht="21.75" customHeight="1" thickBot="1">
      <c r="A40" s="59"/>
      <c r="B40" s="60" t="s">
        <v>36</v>
      </c>
      <c r="C40" s="59"/>
      <c r="D40" s="128">
        <f>D28+D13</f>
        <v>50</v>
      </c>
      <c r="E40" s="127">
        <f>E28+E13</f>
        <v>48</v>
      </c>
      <c r="F40" s="128">
        <f>F28+F13</f>
        <v>185</v>
      </c>
      <c r="G40" s="127">
        <f>G28+G13</f>
        <v>1372</v>
      </c>
      <c r="H40" s="541">
        <f>D40/D40</f>
        <v>1</v>
      </c>
      <c r="I40" s="541">
        <f>E40/D40</f>
        <v>0.96</v>
      </c>
      <c r="J40" s="541">
        <f>F40/D40</f>
        <v>3.7</v>
      </c>
    </row>
    <row r="41" spans="1:10" ht="20.25" customHeight="1" thickBot="1">
      <c r="A41" s="73"/>
      <c r="B41" s="68" t="s">
        <v>65</v>
      </c>
      <c r="C41" s="74"/>
      <c r="D41" s="130">
        <f>D37+D19</f>
        <v>57</v>
      </c>
      <c r="E41" s="130">
        <f>E37+E19</f>
        <v>56</v>
      </c>
      <c r="F41" s="130">
        <f>F37+F19</f>
        <v>214</v>
      </c>
      <c r="G41" s="130">
        <f>G37+G19</f>
        <v>1588</v>
      </c>
      <c r="H41" s="541">
        <f>D41/D41</f>
        <v>1</v>
      </c>
      <c r="I41" s="541">
        <f>E41/D41</f>
        <v>0.98245614035087714</v>
      </c>
      <c r="J41" s="541">
        <f>F41/D41</f>
        <v>3.7543859649122808</v>
      </c>
    </row>
    <row r="42" spans="1:10">
      <c r="A42" s="28"/>
      <c r="B42" s="577"/>
      <c r="C42" s="577"/>
      <c r="D42" s="577"/>
      <c r="E42" s="577"/>
      <c r="F42" s="577"/>
      <c r="G42" s="577"/>
      <c r="H42" s="12"/>
    </row>
    <row r="43" spans="1:10">
      <c r="B43" s="12"/>
      <c r="C43" s="12"/>
      <c r="D43" s="12"/>
      <c r="E43" s="12"/>
      <c r="F43" s="12"/>
      <c r="G43" s="12"/>
      <c r="H43" s="12"/>
    </row>
    <row r="44" spans="1:10">
      <c r="B44" s="12"/>
      <c r="C44" s="12"/>
      <c r="D44" s="12"/>
      <c r="E44" s="12"/>
      <c r="F44" s="12"/>
      <c r="G44" s="12"/>
      <c r="H44" s="12"/>
    </row>
    <row r="45" spans="1:10">
      <c r="B45" s="12"/>
      <c r="C45" s="12"/>
      <c r="D45" s="12"/>
      <c r="E45" s="12"/>
      <c r="F45" s="12"/>
      <c r="G45" s="12"/>
      <c r="H45" s="12"/>
    </row>
    <row r="46" spans="1:10">
      <c r="B46" s="12"/>
      <c r="C46" s="12"/>
      <c r="D46" s="12"/>
      <c r="E46" s="12"/>
      <c r="F46" s="12"/>
      <c r="G46" s="12"/>
      <c r="H46" s="12"/>
    </row>
    <row r="47" spans="1:10">
      <c r="B47" s="12"/>
      <c r="C47" s="12"/>
      <c r="D47" s="12"/>
      <c r="E47" s="12"/>
      <c r="F47" s="12"/>
      <c r="G47" s="12"/>
      <c r="H47" s="12"/>
    </row>
    <row r="48" spans="1:10">
      <c r="B48" s="12"/>
      <c r="C48" s="12"/>
      <c r="D48" s="12"/>
      <c r="E48" s="12"/>
      <c r="F48" s="12"/>
      <c r="G48" s="12"/>
      <c r="H48" s="12"/>
    </row>
    <row r="49" spans="2:8">
      <c r="B49" s="12"/>
      <c r="C49" s="12"/>
      <c r="D49" s="12"/>
      <c r="E49" s="12"/>
      <c r="F49" s="12"/>
      <c r="G49" s="12"/>
      <c r="H49" s="12"/>
    </row>
    <row r="50" spans="2:8">
      <c r="B50" s="12"/>
      <c r="C50" s="12"/>
      <c r="D50" s="12"/>
      <c r="E50" s="12"/>
      <c r="F50" s="12"/>
      <c r="G50" s="12"/>
      <c r="H50" s="12"/>
    </row>
    <row r="51" spans="2:8">
      <c r="B51" s="12"/>
      <c r="C51" s="12"/>
      <c r="D51" s="12"/>
      <c r="E51" s="12"/>
      <c r="F51" s="12"/>
      <c r="G51" s="12"/>
      <c r="H51" s="12"/>
    </row>
    <row r="52" spans="2:8">
      <c r="B52" s="12"/>
      <c r="C52" s="12"/>
      <c r="D52" s="12"/>
      <c r="E52" s="12"/>
      <c r="F52" s="12"/>
      <c r="G52" s="12"/>
      <c r="H52" s="12"/>
    </row>
    <row r="53" spans="2:8">
      <c r="B53" s="12"/>
      <c r="C53" s="12"/>
      <c r="D53" s="12"/>
      <c r="E53" s="12"/>
      <c r="F53" s="12"/>
      <c r="G53" s="12"/>
      <c r="H53" s="12"/>
    </row>
    <row r="54" spans="2:8">
      <c r="B54" s="12"/>
      <c r="C54" s="12"/>
      <c r="D54" s="12"/>
      <c r="E54" s="12"/>
      <c r="F54" s="12"/>
      <c r="G54" s="12"/>
      <c r="H54" s="12"/>
    </row>
    <row r="55" spans="2:8">
      <c r="B55" s="12"/>
      <c r="C55" s="12"/>
      <c r="D55" s="12"/>
      <c r="E55" s="12"/>
      <c r="F55" s="12"/>
      <c r="G55" s="12"/>
      <c r="H55" s="12"/>
    </row>
    <row r="56" spans="2:8">
      <c r="B56" s="12"/>
      <c r="C56" s="12"/>
      <c r="D56" s="12"/>
      <c r="E56" s="12"/>
      <c r="F56" s="12"/>
      <c r="G56" s="12"/>
      <c r="H56" s="12"/>
    </row>
    <row r="57" spans="2:8">
      <c r="B57" s="12"/>
      <c r="C57" s="12"/>
      <c r="D57" s="12"/>
      <c r="E57" s="12"/>
      <c r="F57" s="12"/>
      <c r="G57" s="12"/>
      <c r="H57" s="12"/>
    </row>
    <row r="58" spans="2:8">
      <c r="B58" s="12"/>
      <c r="C58" s="12"/>
      <c r="D58" s="12"/>
      <c r="E58" s="12"/>
      <c r="F58" s="12"/>
      <c r="G58" s="12"/>
      <c r="H58" s="12"/>
    </row>
    <row r="59" spans="2:8">
      <c r="B59" s="12"/>
      <c r="C59" s="12"/>
      <c r="D59" s="12"/>
      <c r="E59" s="12"/>
      <c r="F59" s="12"/>
      <c r="G59" s="12"/>
      <c r="H59" s="12"/>
    </row>
    <row r="60" spans="2:8">
      <c r="B60" s="12"/>
      <c r="C60" s="12"/>
      <c r="D60" s="12"/>
      <c r="E60" s="12"/>
      <c r="F60" s="12"/>
      <c r="G60" s="12"/>
      <c r="H60" s="12"/>
    </row>
    <row r="61" spans="2:8">
      <c r="B61" s="12"/>
      <c r="C61" s="12"/>
      <c r="D61" s="12"/>
      <c r="E61" s="12"/>
      <c r="F61" s="12"/>
      <c r="G61" s="12"/>
      <c r="H61" s="12"/>
    </row>
    <row r="62" spans="2:8">
      <c r="B62" s="12"/>
      <c r="C62" s="12"/>
      <c r="D62" s="12"/>
      <c r="E62" s="12"/>
      <c r="F62" s="12"/>
      <c r="G62" s="12"/>
      <c r="H62" s="12"/>
    </row>
    <row r="63" spans="2:8">
      <c r="B63" s="12"/>
      <c r="C63" s="12"/>
      <c r="D63" s="12"/>
      <c r="E63" s="12"/>
      <c r="F63" s="12"/>
      <c r="G63" s="12"/>
      <c r="H63" s="12"/>
    </row>
    <row r="64" spans="2:8">
      <c r="B64" s="12"/>
      <c r="C64" s="12"/>
      <c r="D64" s="12"/>
      <c r="E64" s="12"/>
      <c r="F64" s="12"/>
      <c r="G64" s="12"/>
      <c r="H64" s="12"/>
    </row>
    <row r="65" spans="2:8">
      <c r="B65" s="12"/>
      <c r="C65" s="12"/>
      <c r="D65" s="12"/>
      <c r="E65" s="12"/>
      <c r="F65" s="12"/>
      <c r="G65" s="12"/>
      <c r="H65" s="12"/>
    </row>
    <row r="66" spans="2:8">
      <c r="B66" s="12"/>
      <c r="C66" s="12"/>
      <c r="D66" s="12"/>
      <c r="E66" s="12"/>
      <c r="F66" s="12"/>
      <c r="G66" s="12"/>
      <c r="H66" s="12"/>
    </row>
  </sheetData>
  <mergeCells count="9">
    <mergeCell ref="G5:G6"/>
    <mergeCell ref="B42:G42"/>
    <mergeCell ref="A1:E1"/>
    <mergeCell ref="A2:B2"/>
    <mergeCell ref="A3:B3"/>
    <mergeCell ref="A5:A6"/>
    <mergeCell ref="B5:B6"/>
    <mergeCell ref="C5:C6"/>
    <mergeCell ref="D5:F5"/>
  </mergeCells>
  <pageMargins left="0.70866141732283472" right="0.31496062992125984" top="0.55118110236220474" bottom="0.15748031496062992" header="0" footer="0"/>
  <pageSetup paperSize="9" scale="83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9.9978637043366805E-2"/>
  </sheetPr>
  <dimension ref="A1:H65"/>
  <sheetViews>
    <sheetView zoomScaleNormal="100" workbookViewId="0">
      <pane ySplit="6" topLeftCell="A16" activePane="bottomLeft" state="frozen"/>
      <selection pane="bottomLeft" activeCell="A30" sqref="A30:G35"/>
    </sheetView>
  </sheetViews>
  <sheetFormatPr defaultRowHeight="15"/>
  <cols>
    <col min="1" max="1" width="11.42578125" customWidth="1"/>
    <col min="2" max="2" width="49.28515625" customWidth="1"/>
    <col min="3" max="3" width="9.7109375" customWidth="1"/>
    <col min="7" max="7" width="12.85546875" customWidth="1"/>
  </cols>
  <sheetData>
    <row r="1" spans="1:7" ht="18.75">
      <c r="A1" s="572"/>
      <c r="B1" s="572"/>
      <c r="C1" s="572"/>
      <c r="D1" s="572"/>
      <c r="E1" s="572"/>
      <c r="F1" s="27"/>
      <c r="G1" s="27"/>
    </row>
    <row r="2" spans="1:7" ht="18.75">
      <c r="A2" s="572"/>
      <c r="B2" s="572"/>
      <c r="C2" s="207"/>
      <c r="D2" s="207"/>
      <c r="E2" s="207"/>
      <c r="F2" s="27"/>
      <c r="G2" s="27"/>
    </row>
    <row r="3" spans="1:7" ht="18.75">
      <c r="A3" s="572" t="s">
        <v>131</v>
      </c>
      <c r="B3" s="572"/>
      <c r="C3" s="207"/>
      <c r="D3" s="207"/>
      <c r="E3" s="207"/>
      <c r="F3" s="27"/>
      <c r="G3" s="27"/>
    </row>
    <row r="4" spans="1:7" ht="19.5" thickBot="1">
      <c r="A4" s="29" t="s">
        <v>62</v>
      </c>
      <c r="B4" s="29"/>
      <c r="C4" s="29"/>
      <c r="D4" s="29"/>
      <c r="E4" s="29"/>
      <c r="F4" s="27"/>
      <c r="G4" s="27"/>
    </row>
    <row r="5" spans="1:7" ht="33" customHeight="1" thickBot="1">
      <c r="A5" s="575" t="s">
        <v>0</v>
      </c>
      <c r="B5" s="570" t="s">
        <v>1</v>
      </c>
      <c r="C5" s="570" t="s">
        <v>2</v>
      </c>
      <c r="D5" s="573" t="s">
        <v>3</v>
      </c>
      <c r="E5" s="573"/>
      <c r="F5" s="574"/>
      <c r="G5" s="570" t="s">
        <v>7</v>
      </c>
    </row>
    <row r="6" spans="1:7" ht="23.25" customHeight="1" thickBot="1">
      <c r="A6" s="576"/>
      <c r="B6" s="571"/>
      <c r="C6" s="571"/>
      <c r="D6" s="30" t="s">
        <v>4</v>
      </c>
      <c r="E6" s="31" t="s">
        <v>5</v>
      </c>
      <c r="F6" s="30" t="s">
        <v>6</v>
      </c>
      <c r="G6" s="571"/>
    </row>
    <row r="7" spans="1:7" ht="24" customHeight="1" thickBot="1">
      <c r="A7" s="32"/>
      <c r="B7" s="33" t="s">
        <v>12</v>
      </c>
      <c r="C7" s="32"/>
      <c r="D7" s="34"/>
      <c r="E7" s="32"/>
      <c r="F7" s="34"/>
      <c r="G7" s="32"/>
    </row>
    <row r="8" spans="1:7" ht="18" customHeight="1" thickBot="1">
      <c r="A8" s="36">
        <v>311</v>
      </c>
      <c r="B8" s="37" t="s">
        <v>129</v>
      </c>
      <c r="C8" s="36">
        <v>220</v>
      </c>
      <c r="D8" s="106">
        <v>19</v>
      </c>
      <c r="E8" s="107">
        <v>18</v>
      </c>
      <c r="F8" s="106">
        <v>48</v>
      </c>
      <c r="G8" s="89">
        <f>(D8+F8)*4+E8*9</f>
        <v>430</v>
      </c>
    </row>
    <row r="9" spans="1:7" ht="18.75" customHeight="1" thickBot="1">
      <c r="A9" s="23" t="s">
        <v>249</v>
      </c>
      <c r="B9" s="35" t="s">
        <v>268</v>
      </c>
      <c r="C9" s="23">
        <v>200</v>
      </c>
      <c r="D9" s="104">
        <v>0</v>
      </c>
      <c r="E9" s="89">
        <v>0</v>
      </c>
      <c r="F9" s="104">
        <v>9</v>
      </c>
      <c r="G9" s="89">
        <f>(D9+F9)*4+E9*9</f>
        <v>36</v>
      </c>
    </row>
    <row r="10" spans="1:7" ht="15.75" thickBot="1">
      <c r="A10" s="36" t="s">
        <v>26</v>
      </c>
      <c r="B10" s="37" t="s">
        <v>75</v>
      </c>
      <c r="C10" s="36">
        <v>16.8</v>
      </c>
      <c r="D10" s="106">
        <v>1</v>
      </c>
      <c r="E10" s="107">
        <v>0</v>
      </c>
      <c r="F10" s="106">
        <v>7</v>
      </c>
      <c r="G10" s="107">
        <f>(F10+D10)*4+E10*9</f>
        <v>32</v>
      </c>
    </row>
    <row r="11" spans="1:7" ht="17.25" customHeight="1" thickBot="1">
      <c r="A11" s="516" t="s">
        <v>26</v>
      </c>
      <c r="B11" s="517" t="s">
        <v>82</v>
      </c>
      <c r="C11" s="518">
        <v>200</v>
      </c>
      <c r="D11" s="519">
        <v>1</v>
      </c>
      <c r="E11" s="519">
        <v>0</v>
      </c>
      <c r="F11" s="519">
        <v>10</v>
      </c>
      <c r="G11" s="520">
        <f>(F11+D11)*4+E11*9</f>
        <v>44</v>
      </c>
    </row>
    <row r="12" spans="1:7" ht="24.95" customHeight="1" thickBot="1">
      <c r="A12" s="75"/>
      <c r="B12" s="76" t="s">
        <v>8</v>
      </c>
      <c r="C12" s="83">
        <f>SUM(C8:C11)</f>
        <v>636.79999999999995</v>
      </c>
      <c r="D12" s="145">
        <f>SUM(D8:D11)</f>
        <v>21</v>
      </c>
      <c r="E12" s="145">
        <f>SUM(E8:E11)</f>
        <v>18</v>
      </c>
      <c r="F12" s="145">
        <f>SUM(F8:F11)</f>
        <v>74</v>
      </c>
      <c r="G12" s="145">
        <f>SUM(G8:G11)</f>
        <v>542</v>
      </c>
    </row>
    <row r="13" spans="1:7" ht="24" customHeight="1" thickBot="1">
      <c r="A13" s="41"/>
      <c r="B13" s="33" t="s">
        <v>60</v>
      </c>
      <c r="C13" s="206"/>
      <c r="D13" s="30"/>
      <c r="E13" s="31"/>
      <c r="F13" s="30"/>
      <c r="G13" s="31"/>
    </row>
    <row r="14" spans="1:7" ht="17.25" customHeight="1" thickBot="1">
      <c r="A14" s="36">
        <v>311</v>
      </c>
      <c r="B14" s="37" t="s">
        <v>129</v>
      </c>
      <c r="C14" s="36">
        <v>275</v>
      </c>
      <c r="D14" s="106">
        <v>21</v>
      </c>
      <c r="E14" s="107">
        <v>20</v>
      </c>
      <c r="F14" s="106">
        <v>54</v>
      </c>
      <c r="G14" s="89">
        <f>(D14+F14)*4+E14*9</f>
        <v>480</v>
      </c>
    </row>
    <row r="15" spans="1:7" ht="17.25" customHeight="1" thickBot="1">
      <c r="A15" s="23" t="s">
        <v>249</v>
      </c>
      <c r="B15" s="35" t="s">
        <v>268</v>
      </c>
      <c r="C15" s="23">
        <v>200</v>
      </c>
      <c r="D15" s="104">
        <v>0</v>
      </c>
      <c r="E15" s="89">
        <v>0</v>
      </c>
      <c r="F15" s="104">
        <v>9</v>
      </c>
      <c r="G15" s="89">
        <f>(D15+F15)*4+E15*9</f>
        <v>36</v>
      </c>
    </row>
    <row r="16" spans="1:7" ht="15" customHeight="1" thickBot="1">
      <c r="A16" s="36" t="s">
        <v>26</v>
      </c>
      <c r="B16" s="37" t="s">
        <v>75</v>
      </c>
      <c r="C16" s="36">
        <v>33.6</v>
      </c>
      <c r="D16" s="521">
        <v>2</v>
      </c>
      <c r="E16" s="107">
        <v>1</v>
      </c>
      <c r="F16" s="522">
        <v>14</v>
      </c>
      <c r="G16" s="107">
        <f>(D16+F16)*4+E16*9</f>
        <v>73</v>
      </c>
    </row>
    <row r="17" spans="1:7" ht="16.5" customHeight="1" thickBot="1">
      <c r="A17" s="516" t="s">
        <v>26</v>
      </c>
      <c r="B17" s="517" t="s">
        <v>82</v>
      </c>
      <c r="C17" s="518">
        <v>200</v>
      </c>
      <c r="D17" s="519">
        <v>1</v>
      </c>
      <c r="E17" s="519">
        <v>0</v>
      </c>
      <c r="F17" s="519">
        <v>10</v>
      </c>
      <c r="G17" s="520">
        <f>(F17+D17)*4+E17*9</f>
        <v>44</v>
      </c>
    </row>
    <row r="18" spans="1:7" ht="24.95" customHeight="1" thickBot="1">
      <c r="A18" s="78"/>
      <c r="B18" s="79" t="s">
        <v>8</v>
      </c>
      <c r="C18" s="133">
        <f>SUM(C14:C17)</f>
        <v>708.6</v>
      </c>
      <c r="D18" s="133">
        <f>SUM(D14:D17)</f>
        <v>24</v>
      </c>
      <c r="E18" s="133">
        <f>SUM(E14:E17)</f>
        <v>21</v>
      </c>
      <c r="F18" s="133">
        <f>SUM(F14:F17)</f>
        <v>87</v>
      </c>
      <c r="G18" s="133">
        <f>SUM(G14:G17)</f>
        <v>633</v>
      </c>
    </row>
    <row r="19" spans="1:7" ht="26.25" customHeight="1" thickBot="1">
      <c r="A19" s="41"/>
      <c r="B19" s="43" t="s">
        <v>9</v>
      </c>
      <c r="C19" s="41"/>
      <c r="D19" s="44"/>
      <c r="E19" s="41"/>
      <c r="F19" s="44"/>
      <c r="G19" s="41"/>
    </row>
    <row r="20" spans="1:7" ht="15.75" thickBot="1">
      <c r="A20" s="23" t="s">
        <v>144</v>
      </c>
      <c r="B20" s="35" t="s">
        <v>145</v>
      </c>
      <c r="C20" s="23">
        <v>260</v>
      </c>
      <c r="D20" s="112">
        <v>5</v>
      </c>
      <c r="E20" s="89">
        <v>7</v>
      </c>
      <c r="F20" s="112">
        <v>29</v>
      </c>
      <c r="G20" s="121">
        <f>(F20+D20)*4+E20*9</f>
        <v>199</v>
      </c>
    </row>
    <row r="21" spans="1:7" ht="15.75" thickBot="1">
      <c r="A21" s="41" t="s">
        <v>336</v>
      </c>
      <c r="B21" s="35" t="s">
        <v>335</v>
      </c>
      <c r="C21" s="31">
        <v>120</v>
      </c>
      <c r="D21" s="146">
        <v>9</v>
      </c>
      <c r="E21" s="147">
        <v>11</v>
      </c>
      <c r="F21" s="146">
        <v>21</v>
      </c>
      <c r="G21" s="121">
        <f>(F21+D21)*4+E21*9</f>
        <v>219</v>
      </c>
    </row>
    <row r="22" spans="1:7" ht="18.75" customHeight="1" thickBot="1">
      <c r="A22" s="194" t="s">
        <v>77</v>
      </c>
      <c r="B22" s="45" t="s">
        <v>130</v>
      </c>
      <c r="C22" s="13">
        <v>200</v>
      </c>
      <c r="D22" s="113">
        <v>11</v>
      </c>
      <c r="E22" s="114">
        <v>9</v>
      </c>
      <c r="F22" s="113">
        <v>9</v>
      </c>
      <c r="G22" s="89">
        <f t="shared" ref="G22:G23" si="0">(D22+F22)*4+E22*9</f>
        <v>161</v>
      </c>
    </row>
    <row r="23" spans="1:7" ht="34.5" customHeight="1" thickBot="1">
      <c r="A23" s="23" t="s">
        <v>237</v>
      </c>
      <c r="B23" s="51" t="s">
        <v>236</v>
      </c>
      <c r="C23" s="23">
        <v>70</v>
      </c>
      <c r="D23" s="104">
        <v>1</v>
      </c>
      <c r="E23" s="89">
        <v>2</v>
      </c>
      <c r="F23" s="104">
        <v>0</v>
      </c>
      <c r="G23" s="89">
        <f t="shared" si="0"/>
        <v>22</v>
      </c>
    </row>
    <row r="24" spans="1:7" ht="15.75" thickBot="1">
      <c r="A24" s="23" t="s">
        <v>328</v>
      </c>
      <c r="B24" s="35" t="s">
        <v>337</v>
      </c>
      <c r="C24" s="23">
        <v>200</v>
      </c>
      <c r="D24" s="104">
        <v>0</v>
      </c>
      <c r="E24" s="89">
        <v>0</v>
      </c>
      <c r="F24" s="104">
        <v>31</v>
      </c>
      <c r="G24" s="89">
        <f>(D24+F24)*4+E24*9</f>
        <v>124</v>
      </c>
    </row>
    <row r="25" spans="1:7" ht="15" customHeight="1" thickBot="1">
      <c r="A25" s="23" t="s">
        <v>26</v>
      </c>
      <c r="B25" s="35" t="s">
        <v>75</v>
      </c>
      <c r="C25" s="23">
        <v>33.6</v>
      </c>
      <c r="D25" s="505">
        <v>2</v>
      </c>
      <c r="E25" s="89">
        <v>1</v>
      </c>
      <c r="F25" s="506">
        <v>14</v>
      </c>
      <c r="G25" s="107">
        <f>(D25+F25)*4+E25*9</f>
        <v>73</v>
      </c>
    </row>
    <row r="26" spans="1:7" ht="20.25" customHeight="1" thickBot="1">
      <c r="A26" s="23" t="s">
        <v>26</v>
      </c>
      <c r="B26" s="35" t="s">
        <v>27</v>
      </c>
      <c r="C26" s="36">
        <v>16.8</v>
      </c>
      <c r="D26" s="106">
        <v>1</v>
      </c>
      <c r="E26" s="107">
        <v>0</v>
      </c>
      <c r="F26" s="106">
        <v>7</v>
      </c>
      <c r="G26" s="89">
        <f>(F26+D26)*4+E26*9</f>
        <v>32</v>
      </c>
    </row>
    <row r="27" spans="1:7" ht="25.5" customHeight="1" thickBot="1">
      <c r="A27" s="59"/>
      <c r="B27" s="60" t="s">
        <v>8</v>
      </c>
      <c r="C27" s="61">
        <f>SUM(C20:C26)</f>
        <v>900.4</v>
      </c>
      <c r="D27" s="115">
        <f>SUM(D20:D26)</f>
        <v>29</v>
      </c>
      <c r="E27" s="115">
        <f>SUM(E20:E26)</f>
        <v>30</v>
      </c>
      <c r="F27" s="115">
        <f>SUM(F20:F26)</f>
        <v>111</v>
      </c>
      <c r="G27" s="115">
        <f>SUM(G20:G26)</f>
        <v>830</v>
      </c>
    </row>
    <row r="28" spans="1:7" ht="25.5" customHeight="1" thickBot="1">
      <c r="A28" s="32"/>
      <c r="B28" s="33" t="s">
        <v>61</v>
      </c>
      <c r="C28" s="32"/>
      <c r="D28" s="34"/>
      <c r="E28" s="32"/>
      <c r="F28" s="34"/>
      <c r="G28" s="32"/>
    </row>
    <row r="29" spans="1:7" ht="15.75" thickBot="1">
      <c r="A29" s="23" t="s">
        <v>144</v>
      </c>
      <c r="B29" s="35" t="s">
        <v>145</v>
      </c>
      <c r="C29" s="23">
        <v>260</v>
      </c>
      <c r="D29" s="112">
        <v>5</v>
      </c>
      <c r="E29" s="89">
        <v>7</v>
      </c>
      <c r="F29" s="112">
        <v>29</v>
      </c>
      <c r="G29" s="121">
        <f>(F29+D29)*4+E29*9</f>
        <v>199</v>
      </c>
    </row>
    <row r="30" spans="1:7" ht="15.75" thickBot="1">
      <c r="A30" s="41" t="s">
        <v>336</v>
      </c>
      <c r="B30" s="35" t="s">
        <v>335</v>
      </c>
      <c r="C30" s="23">
        <v>130</v>
      </c>
      <c r="D30" s="104">
        <v>10</v>
      </c>
      <c r="E30" s="89">
        <v>12</v>
      </c>
      <c r="F30" s="104">
        <v>24</v>
      </c>
      <c r="G30" s="121">
        <f>(F30+D30)*4+E30*9</f>
        <v>244</v>
      </c>
    </row>
    <row r="31" spans="1:7" ht="15.75" thickBot="1">
      <c r="A31" s="194" t="s">
        <v>77</v>
      </c>
      <c r="B31" s="45" t="s">
        <v>130</v>
      </c>
      <c r="C31" s="13">
        <v>230</v>
      </c>
      <c r="D31" s="113">
        <v>13</v>
      </c>
      <c r="E31" s="114">
        <v>11</v>
      </c>
      <c r="F31" s="113">
        <v>15</v>
      </c>
      <c r="G31" s="89">
        <f>(D31+F31)*4+E31*9</f>
        <v>211</v>
      </c>
    </row>
    <row r="32" spans="1:7" ht="29.25" customHeight="1" thickBot="1">
      <c r="A32" s="23" t="s">
        <v>237</v>
      </c>
      <c r="B32" s="51" t="s">
        <v>236</v>
      </c>
      <c r="C32" s="23">
        <v>100</v>
      </c>
      <c r="D32" s="104">
        <v>1</v>
      </c>
      <c r="E32" s="89">
        <v>3</v>
      </c>
      <c r="F32" s="104">
        <v>0</v>
      </c>
      <c r="G32" s="89">
        <f>(D32+F32)*4+E32*9</f>
        <v>31</v>
      </c>
    </row>
    <row r="33" spans="1:8" ht="15.75" thickBot="1">
      <c r="A33" s="23" t="s">
        <v>328</v>
      </c>
      <c r="B33" s="35" t="s">
        <v>337</v>
      </c>
      <c r="C33" s="23">
        <v>200</v>
      </c>
      <c r="D33" s="104">
        <v>0</v>
      </c>
      <c r="E33" s="89">
        <v>0</v>
      </c>
      <c r="F33" s="104">
        <v>31</v>
      </c>
      <c r="G33" s="89">
        <f>(D33+F33)*4+E33*9</f>
        <v>124</v>
      </c>
    </row>
    <row r="34" spans="1:8" ht="15.75" thickBot="1">
      <c r="A34" s="23" t="s">
        <v>26</v>
      </c>
      <c r="B34" s="35" t="s">
        <v>75</v>
      </c>
      <c r="C34" s="23">
        <v>33.6</v>
      </c>
      <c r="D34" s="505">
        <v>2</v>
      </c>
      <c r="E34" s="89">
        <v>1</v>
      </c>
      <c r="F34" s="506">
        <v>14</v>
      </c>
      <c r="G34" s="107">
        <f>(D34+F34)*4+E34*9</f>
        <v>73</v>
      </c>
    </row>
    <row r="35" spans="1:8" ht="15" customHeight="1" thickBot="1">
      <c r="A35" s="23" t="s">
        <v>26</v>
      </c>
      <c r="B35" s="35" t="s">
        <v>27</v>
      </c>
      <c r="C35" s="23">
        <v>33.6</v>
      </c>
      <c r="D35" s="505">
        <v>2</v>
      </c>
      <c r="E35" s="89">
        <v>1</v>
      </c>
      <c r="F35" s="506">
        <v>14</v>
      </c>
      <c r="G35" s="107">
        <f>(D35+F35)*4+E35*9</f>
        <v>73</v>
      </c>
    </row>
    <row r="36" spans="1:8" ht="24" customHeight="1" thickBot="1">
      <c r="A36" s="67"/>
      <c r="B36" s="68" t="s">
        <v>8</v>
      </c>
      <c r="C36" s="69">
        <f>SUM(C29:C35)</f>
        <v>987.2</v>
      </c>
      <c r="D36" s="122">
        <f>SUM(D29:D35)</f>
        <v>33</v>
      </c>
      <c r="E36" s="123">
        <f>SUM(E29:E35)</f>
        <v>35</v>
      </c>
      <c r="F36" s="123">
        <f>SUM(F29:F35)</f>
        <v>127</v>
      </c>
      <c r="G36" s="123">
        <f>SUM(G29:G35)</f>
        <v>955</v>
      </c>
    </row>
    <row r="37" spans="1:8" ht="6.75" customHeight="1">
      <c r="A37" s="32"/>
      <c r="B37" s="46"/>
      <c r="C37" s="46"/>
      <c r="D37" s="124"/>
      <c r="E37" s="125"/>
      <c r="F37" s="124"/>
      <c r="G37" s="125"/>
      <c r="H37" s="12"/>
    </row>
    <row r="38" spans="1:8" ht="6" customHeight="1" thickBot="1">
      <c r="A38" s="32"/>
      <c r="B38" s="46"/>
      <c r="C38" s="46"/>
      <c r="D38" s="124"/>
      <c r="E38" s="125"/>
      <c r="F38" s="124"/>
      <c r="G38" s="125"/>
      <c r="H38" s="12"/>
    </row>
    <row r="39" spans="1:8" ht="20.25" customHeight="1" thickBot="1">
      <c r="A39" s="59"/>
      <c r="B39" s="60" t="s">
        <v>36</v>
      </c>
      <c r="C39" s="59"/>
      <c r="D39" s="128">
        <f>D27+D12</f>
        <v>50</v>
      </c>
      <c r="E39" s="127">
        <f>E27+E12</f>
        <v>48</v>
      </c>
      <c r="F39" s="128">
        <f>F27+F12</f>
        <v>185</v>
      </c>
      <c r="G39" s="127">
        <f>G27+G12</f>
        <v>1372</v>
      </c>
      <c r="H39" s="12"/>
    </row>
    <row r="40" spans="1:8" ht="21" customHeight="1" thickBot="1">
      <c r="A40" s="73"/>
      <c r="B40" s="68" t="s">
        <v>65</v>
      </c>
      <c r="C40" s="74"/>
      <c r="D40" s="130">
        <f>D36+D18</f>
        <v>57</v>
      </c>
      <c r="E40" s="130">
        <f>E36+E18</f>
        <v>56</v>
      </c>
      <c r="F40" s="130">
        <f>F36+F18</f>
        <v>214</v>
      </c>
      <c r="G40" s="130">
        <f>G36+G18</f>
        <v>1588</v>
      </c>
      <c r="H40" s="12"/>
    </row>
    <row r="41" spans="1:8">
      <c r="A41" s="28"/>
      <c r="B41" s="577"/>
      <c r="C41" s="577"/>
      <c r="D41" s="577"/>
      <c r="E41" s="577"/>
      <c r="F41" s="577"/>
      <c r="G41" s="577"/>
      <c r="H41" s="12"/>
    </row>
    <row r="42" spans="1:8">
      <c r="B42" s="12"/>
      <c r="C42" s="12"/>
      <c r="D42" s="12"/>
      <c r="E42" s="12"/>
      <c r="F42" s="12"/>
      <c r="G42" s="12"/>
      <c r="H42" s="12"/>
    </row>
    <row r="43" spans="1:8">
      <c r="B43" s="12"/>
      <c r="C43" s="12"/>
      <c r="D43" s="12"/>
      <c r="E43" s="12"/>
      <c r="F43" s="12"/>
      <c r="G43" s="12"/>
      <c r="H43" s="12"/>
    </row>
    <row r="44" spans="1:8">
      <c r="B44" s="12"/>
      <c r="C44" s="12"/>
      <c r="D44" s="12"/>
      <c r="E44" s="12"/>
      <c r="F44" s="12"/>
      <c r="G44" s="12"/>
      <c r="H44" s="12"/>
    </row>
    <row r="45" spans="1:8">
      <c r="B45" s="12"/>
      <c r="C45" s="12"/>
      <c r="D45" s="12"/>
      <c r="E45" s="12"/>
      <c r="F45" s="12"/>
      <c r="G45" s="12"/>
      <c r="H45" s="12"/>
    </row>
    <row r="46" spans="1:8">
      <c r="B46" s="12"/>
      <c r="C46" s="12"/>
      <c r="D46" s="12"/>
      <c r="E46" s="12"/>
      <c r="F46" s="12"/>
      <c r="G46" s="12"/>
      <c r="H46" s="12"/>
    </row>
    <row r="47" spans="1:8">
      <c r="B47" s="12"/>
      <c r="C47" s="12"/>
      <c r="D47" s="12"/>
      <c r="E47" s="12"/>
      <c r="F47" s="12"/>
      <c r="G47" s="12"/>
      <c r="H47" s="12"/>
    </row>
    <row r="48" spans="1:8">
      <c r="B48" s="12"/>
      <c r="C48" s="12"/>
      <c r="D48" s="12"/>
      <c r="E48" s="12"/>
      <c r="F48" s="12"/>
      <c r="G48" s="12"/>
      <c r="H48" s="12"/>
    </row>
    <row r="49" spans="2:8">
      <c r="B49" s="12"/>
      <c r="C49" s="12"/>
      <c r="D49" s="12"/>
      <c r="E49" s="12"/>
      <c r="F49" s="12"/>
      <c r="G49" s="12"/>
      <c r="H49" s="12"/>
    </row>
    <row r="50" spans="2:8">
      <c r="B50" s="12"/>
      <c r="C50" s="12"/>
      <c r="D50" s="12"/>
      <c r="E50" s="12"/>
      <c r="F50" s="12"/>
      <c r="G50" s="12"/>
      <c r="H50" s="12"/>
    </row>
    <row r="51" spans="2:8">
      <c r="B51" s="12"/>
      <c r="C51" s="12"/>
      <c r="D51" s="12"/>
      <c r="E51" s="12"/>
      <c r="F51" s="12"/>
      <c r="G51" s="12"/>
      <c r="H51" s="12"/>
    </row>
    <row r="52" spans="2:8">
      <c r="B52" s="12"/>
      <c r="C52" s="12"/>
      <c r="D52" s="12"/>
      <c r="E52" s="12"/>
      <c r="F52" s="12"/>
      <c r="G52" s="12"/>
      <c r="H52" s="12"/>
    </row>
    <row r="53" spans="2:8">
      <c r="B53" s="12"/>
      <c r="C53" s="12"/>
      <c r="D53" s="12"/>
      <c r="E53" s="12"/>
      <c r="F53" s="12"/>
      <c r="G53" s="12"/>
      <c r="H53" s="12"/>
    </row>
    <row r="54" spans="2:8">
      <c r="B54" s="12"/>
      <c r="C54" s="12"/>
      <c r="D54" s="12"/>
      <c r="E54" s="12"/>
      <c r="F54" s="12"/>
      <c r="G54" s="12"/>
      <c r="H54" s="12"/>
    </row>
    <row r="55" spans="2:8">
      <c r="B55" s="12"/>
      <c r="C55" s="12"/>
      <c r="D55" s="12"/>
      <c r="E55" s="12"/>
      <c r="F55" s="12"/>
      <c r="G55" s="12"/>
      <c r="H55" s="12"/>
    </row>
    <row r="56" spans="2:8">
      <c r="B56" s="12"/>
      <c r="C56" s="12"/>
      <c r="D56" s="12"/>
      <c r="E56" s="12"/>
      <c r="F56" s="12"/>
      <c r="G56" s="12"/>
      <c r="H56" s="12"/>
    </row>
    <row r="57" spans="2:8">
      <c r="B57" s="12"/>
      <c r="C57" s="12"/>
      <c r="D57" s="12"/>
      <c r="E57" s="12"/>
      <c r="F57" s="12"/>
      <c r="G57" s="12"/>
      <c r="H57" s="12"/>
    </row>
    <row r="58" spans="2:8">
      <c r="B58" s="12"/>
      <c r="C58" s="12"/>
      <c r="D58" s="12"/>
      <c r="E58" s="12"/>
      <c r="F58" s="12"/>
      <c r="G58" s="12"/>
      <c r="H58" s="12"/>
    </row>
    <row r="59" spans="2:8">
      <c r="B59" s="12"/>
      <c r="C59" s="12"/>
      <c r="D59" s="12"/>
      <c r="E59" s="12"/>
      <c r="F59" s="12"/>
      <c r="G59" s="12"/>
      <c r="H59" s="12"/>
    </row>
    <row r="60" spans="2:8">
      <c r="B60" s="12"/>
      <c r="C60" s="12"/>
      <c r="D60" s="12"/>
      <c r="E60" s="12"/>
      <c r="F60" s="12"/>
      <c r="G60" s="12"/>
      <c r="H60" s="12"/>
    </row>
    <row r="61" spans="2:8">
      <c r="B61" s="12"/>
      <c r="C61" s="12"/>
      <c r="D61" s="12"/>
      <c r="E61" s="12"/>
      <c r="F61" s="12"/>
      <c r="G61" s="12"/>
      <c r="H61" s="12"/>
    </row>
    <row r="62" spans="2:8">
      <c r="B62" s="12"/>
      <c r="C62" s="12"/>
      <c r="D62" s="12"/>
      <c r="E62" s="12"/>
      <c r="F62" s="12"/>
      <c r="G62" s="12"/>
      <c r="H62" s="12"/>
    </row>
    <row r="63" spans="2:8">
      <c r="B63" s="12"/>
      <c r="C63" s="12"/>
      <c r="D63" s="12"/>
      <c r="E63" s="12"/>
      <c r="F63" s="12"/>
      <c r="G63" s="12"/>
      <c r="H63" s="12"/>
    </row>
    <row r="64" spans="2:8">
      <c r="B64" s="12"/>
      <c r="C64" s="12"/>
      <c r="D64" s="12"/>
      <c r="E64" s="12"/>
      <c r="F64" s="12"/>
      <c r="G64" s="12"/>
      <c r="H64" s="12"/>
    </row>
    <row r="65" spans="2:8">
      <c r="B65" s="12"/>
      <c r="C65" s="12"/>
      <c r="D65" s="12"/>
      <c r="E65" s="12"/>
      <c r="F65" s="12"/>
      <c r="G65" s="12"/>
      <c r="H65" s="12"/>
    </row>
  </sheetData>
  <mergeCells count="9">
    <mergeCell ref="G5:G6"/>
    <mergeCell ref="B41:G41"/>
    <mergeCell ref="A1:E1"/>
    <mergeCell ref="A2:B2"/>
    <mergeCell ref="A3:B3"/>
    <mergeCell ref="A5:A6"/>
    <mergeCell ref="B5:B6"/>
    <mergeCell ref="C5:C6"/>
    <mergeCell ref="D5:F5"/>
  </mergeCells>
  <pageMargins left="0.70866141732283472" right="0.31496062992125984" top="0.55118110236220474" bottom="0.15748031496062992" header="0" footer="0"/>
  <pageSetup paperSize="9" scale="83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J64"/>
  <sheetViews>
    <sheetView zoomScaleNormal="100" workbookViewId="0">
      <pane ySplit="6" topLeftCell="A7" activePane="bottomLeft" state="frozen"/>
      <selection pane="bottomLeft" activeCell="C10" sqref="C10"/>
    </sheetView>
  </sheetViews>
  <sheetFormatPr defaultRowHeight="15"/>
  <cols>
    <col min="1" max="1" width="11.42578125" customWidth="1"/>
    <col min="2" max="2" width="52.85546875" customWidth="1"/>
    <col min="3" max="3" width="9.7109375" customWidth="1"/>
    <col min="7" max="7" width="12.85546875" customWidth="1"/>
  </cols>
  <sheetData>
    <row r="1" spans="1:10" ht="18.75">
      <c r="A1" s="572"/>
      <c r="B1" s="572"/>
      <c r="C1" s="572"/>
      <c r="D1" s="572"/>
      <c r="E1" s="572"/>
      <c r="F1" s="27"/>
      <c r="G1" s="27"/>
    </row>
    <row r="2" spans="1:10" ht="18.75">
      <c r="A2" s="572"/>
      <c r="B2" s="572"/>
      <c r="C2" s="196"/>
      <c r="D2" s="196"/>
      <c r="E2" s="196"/>
      <c r="F2" s="27"/>
      <c r="G2" s="27"/>
    </row>
    <row r="3" spans="1:10" ht="18.75">
      <c r="A3" s="572" t="s">
        <v>132</v>
      </c>
      <c r="B3" s="572"/>
      <c r="C3" s="196"/>
      <c r="D3" s="196"/>
      <c r="E3" s="196"/>
      <c r="F3" s="27"/>
      <c r="G3" s="27"/>
    </row>
    <row r="4" spans="1:10" ht="19.5" thickBot="1">
      <c r="A4" s="29" t="s">
        <v>62</v>
      </c>
      <c r="B4" s="29"/>
      <c r="C4" s="29"/>
      <c r="D4" s="29"/>
      <c r="E4" s="29"/>
      <c r="F4" s="27"/>
      <c r="G4" s="27"/>
    </row>
    <row r="5" spans="1:10" ht="33" customHeight="1" thickBot="1">
      <c r="A5" s="575" t="s">
        <v>0</v>
      </c>
      <c r="B5" s="570" t="s">
        <v>1</v>
      </c>
      <c r="C5" s="570" t="s">
        <v>2</v>
      </c>
      <c r="D5" s="573" t="s">
        <v>3</v>
      </c>
      <c r="E5" s="573"/>
      <c r="F5" s="574"/>
      <c r="G5" s="570" t="s">
        <v>7</v>
      </c>
    </row>
    <row r="6" spans="1:10" ht="23.25" customHeight="1" thickBot="1">
      <c r="A6" s="576"/>
      <c r="B6" s="571"/>
      <c r="C6" s="571"/>
      <c r="D6" s="30" t="s">
        <v>4</v>
      </c>
      <c r="E6" s="31" t="s">
        <v>5</v>
      </c>
      <c r="F6" s="30" t="s">
        <v>6</v>
      </c>
      <c r="G6" s="571"/>
    </row>
    <row r="7" spans="1:10" ht="24" customHeight="1" thickBot="1">
      <c r="A7" s="32"/>
      <c r="B7" s="33" t="s">
        <v>12</v>
      </c>
      <c r="C7" s="32"/>
      <c r="D7" s="34"/>
      <c r="E7" s="32"/>
      <c r="F7" s="34"/>
      <c r="G7" s="32"/>
    </row>
    <row r="8" spans="1:10" ht="18.75" customHeight="1" thickBot="1">
      <c r="A8" s="23" t="s">
        <v>80</v>
      </c>
      <c r="B8" s="51" t="s">
        <v>81</v>
      </c>
      <c r="C8" s="23">
        <v>200</v>
      </c>
      <c r="D8" s="104">
        <v>16</v>
      </c>
      <c r="E8" s="89">
        <v>18</v>
      </c>
      <c r="F8" s="105">
        <v>48</v>
      </c>
      <c r="G8" s="89">
        <f>(D8+F8)*4+E8*9</f>
        <v>418</v>
      </c>
    </row>
    <row r="9" spans="1:10" ht="15.75" thickBot="1">
      <c r="A9" s="23" t="s">
        <v>72</v>
      </c>
      <c r="B9" s="35" t="s">
        <v>29</v>
      </c>
      <c r="C9" s="23">
        <v>200</v>
      </c>
      <c r="D9" s="104">
        <v>0</v>
      </c>
      <c r="E9" s="89">
        <v>0</v>
      </c>
      <c r="F9" s="105">
        <v>9</v>
      </c>
      <c r="G9" s="121">
        <f>(D9+F9)*4+E9*9</f>
        <v>36</v>
      </c>
    </row>
    <row r="10" spans="1:10" ht="16.5" customHeight="1" thickBot="1">
      <c r="A10" s="36" t="s">
        <v>26</v>
      </c>
      <c r="B10" s="37" t="s">
        <v>75</v>
      </c>
      <c r="C10" s="36">
        <v>16.8</v>
      </c>
      <c r="D10" s="106">
        <v>2</v>
      </c>
      <c r="E10" s="107">
        <v>1</v>
      </c>
      <c r="F10" s="106">
        <v>14</v>
      </c>
      <c r="G10" s="107">
        <f>(F10+D10)*4+E10*9</f>
        <v>73</v>
      </c>
    </row>
    <row r="11" spans="1:10" ht="19.5" customHeight="1" thickBot="1">
      <c r="A11" s="516" t="s">
        <v>26</v>
      </c>
      <c r="B11" s="517" t="s">
        <v>82</v>
      </c>
      <c r="C11" s="518">
        <v>200</v>
      </c>
      <c r="D11" s="519">
        <v>1</v>
      </c>
      <c r="E11" s="519">
        <v>0</v>
      </c>
      <c r="F11" s="519">
        <v>10</v>
      </c>
      <c r="G11" s="520">
        <f>(F11+D11)*4+E11*9</f>
        <v>44</v>
      </c>
    </row>
    <row r="12" spans="1:10" ht="24" customHeight="1" thickBot="1">
      <c r="A12" s="75"/>
      <c r="B12" s="76" t="s">
        <v>8</v>
      </c>
      <c r="C12" s="515">
        <f>SUM(C8:C11)</f>
        <v>616.79999999999995</v>
      </c>
      <c r="D12" s="145">
        <f>SUM(D8:D11)</f>
        <v>19</v>
      </c>
      <c r="E12" s="145">
        <f>SUM(E8:E11)</f>
        <v>19</v>
      </c>
      <c r="F12" s="530">
        <f>SUM(F8:F11)</f>
        <v>81</v>
      </c>
      <c r="G12" s="136">
        <f>SUM(G8:G11)</f>
        <v>571</v>
      </c>
      <c r="H12" s="547">
        <f>D12/D12</f>
        <v>1</v>
      </c>
      <c r="I12" s="547">
        <f>E12/D12</f>
        <v>1</v>
      </c>
      <c r="J12" s="547">
        <f>F12/D12</f>
        <v>4.2631578947368425</v>
      </c>
    </row>
    <row r="13" spans="1:10" ht="24" customHeight="1" thickBot="1">
      <c r="A13" s="41"/>
      <c r="B13" s="33" t="s">
        <v>60</v>
      </c>
      <c r="C13" s="195"/>
      <c r="D13" s="30"/>
      <c r="E13" s="31"/>
      <c r="F13" s="30"/>
      <c r="G13" s="31"/>
    </row>
    <row r="14" spans="1:10" ht="17.25" customHeight="1" thickBot="1">
      <c r="A14" s="23" t="s">
        <v>80</v>
      </c>
      <c r="B14" s="51" t="s">
        <v>81</v>
      </c>
      <c r="C14" s="23">
        <v>220</v>
      </c>
      <c r="D14" s="104">
        <v>20</v>
      </c>
      <c r="E14" s="89">
        <v>21</v>
      </c>
      <c r="F14" s="105">
        <v>59</v>
      </c>
      <c r="G14" s="89">
        <f>(D14+F14)*4+E14*9</f>
        <v>505</v>
      </c>
    </row>
    <row r="15" spans="1:10" ht="15" customHeight="1" thickBot="1">
      <c r="A15" s="23" t="s">
        <v>72</v>
      </c>
      <c r="B15" s="35" t="s">
        <v>29</v>
      </c>
      <c r="C15" s="23">
        <v>200</v>
      </c>
      <c r="D15" s="104">
        <v>0</v>
      </c>
      <c r="E15" s="89">
        <v>0</v>
      </c>
      <c r="F15" s="105">
        <v>9</v>
      </c>
      <c r="G15" s="121">
        <f>(D15+F15)*4+E15*9</f>
        <v>36</v>
      </c>
    </row>
    <row r="16" spans="1:10" ht="18.75" customHeight="1" thickBot="1">
      <c r="A16" s="36" t="s">
        <v>26</v>
      </c>
      <c r="B16" s="37" t="s">
        <v>75</v>
      </c>
      <c r="C16" s="36">
        <v>16.8</v>
      </c>
      <c r="D16" s="106">
        <v>1</v>
      </c>
      <c r="E16" s="107">
        <v>0</v>
      </c>
      <c r="F16" s="106">
        <v>7</v>
      </c>
      <c r="G16" s="107">
        <f>(F16+D16)*4+E16*9</f>
        <v>32</v>
      </c>
    </row>
    <row r="17" spans="1:10" ht="21.75" customHeight="1" thickBot="1">
      <c r="A17" s="516" t="s">
        <v>26</v>
      </c>
      <c r="B17" s="517" t="s">
        <v>82</v>
      </c>
      <c r="C17" s="518">
        <v>200</v>
      </c>
      <c r="D17" s="519">
        <v>1</v>
      </c>
      <c r="E17" s="519">
        <v>0</v>
      </c>
      <c r="F17" s="519">
        <v>10</v>
      </c>
      <c r="G17" s="520">
        <f>(F17+D17)*4+E17*9</f>
        <v>44</v>
      </c>
    </row>
    <row r="18" spans="1:10" ht="27" customHeight="1" thickBot="1">
      <c r="A18" s="78"/>
      <c r="B18" s="79" t="s">
        <v>8</v>
      </c>
      <c r="C18" s="133">
        <f>SUM(C14:C17)</f>
        <v>636.79999999999995</v>
      </c>
      <c r="D18" s="133">
        <f>SUM(D14:D17)</f>
        <v>22</v>
      </c>
      <c r="E18" s="133">
        <f>SUM(E14:E17)</f>
        <v>21</v>
      </c>
      <c r="F18" s="512">
        <f>SUM(F14:F17)</f>
        <v>85</v>
      </c>
      <c r="G18" s="513">
        <f>SUM(G14:G17)</f>
        <v>617</v>
      </c>
      <c r="H18" s="546">
        <f>D18/D18</f>
        <v>1</v>
      </c>
      <c r="I18" s="546">
        <f>E18/D18</f>
        <v>0.95454545454545459</v>
      </c>
      <c r="J18" s="546">
        <f>F18/D18</f>
        <v>3.8636363636363638</v>
      </c>
    </row>
    <row r="19" spans="1:10" ht="26.25" customHeight="1" thickBot="1">
      <c r="A19" s="41"/>
      <c r="B19" s="43" t="s">
        <v>9</v>
      </c>
      <c r="C19" s="41"/>
      <c r="D19" s="44"/>
      <c r="E19" s="41"/>
      <c r="F19" s="44"/>
      <c r="G19" s="41"/>
    </row>
    <row r="20" spans="1:10" ht="15.75" thickBot="1">
      <c r="A20" s="31">
        <v>43</v>
      </c>
      <c r="B20" s="35" t="s">
        <v>135</v>
      </c>
      <c r="C20" s="31">
        <v>100</v>
      </c>
      <c r="D20" s="146">
        <v>2</v>
      </c>
      <c r="E20" s="147">
        <v>2</v>
      </c>
      <c r="F20" s="146">
        <v>8</v>
      </c>
      <c r="G20" s="89">
        <f>(D20+F20)*4+E20*9</f>
        <v>58</v>
      </c>
    </row>
    <row r="21" spans="1:10" ht="15.75" thickBot="1">
      <c r="A21" s="31">
        <v>139</v>
      </c>
      <c r="B21" s="6" t="s">
        <v>358</v>
      </c>
      <c r="C21" s="10">
        <v>225</v>
      </c>
      <c r="D21" s="104">
        <v>6</v>
      </c>
      <c r="E21" s="89">
        <v>8</v>
      </c>
      <c r="F21" s="104">
        <v>10</v>
      </c>
      <c r="G21" s="121">
        <f t="shared" ref="G21:G24" si="0">(D21+F21)*4+E21*9</f>
        <v>136</v>
      </c>
    </row>
    <row r="22" spans="1:10" ht="18.75" customHeight="1" thickBot="1">
      <c r="A22" s="23">
        <v>451</v>
      </c>
      <c r="B22" s="35" t="s">
        <v>137</v>
      </c>
      <c r="C22" s="23">
        <v>100</v>
      </c>
      <c r="D22" s="104">
        <v>10</v>
      </c>
      <c r="E22" s="89">
        <v>11</v>
      </c>
      <c r="F22" s="104">
        <v>14</v>
      </c>
      <c r="G22" s="89">
        <f t="shared" si="0"/>
        <v>195</v>
      </c>
    </row>
    <row r="23" spans="1:10" ht="18.75" customHeight="1" thickBot="1">
      <c r="A23" s="26">
        <v>518</v>
      </c>
      <c r="B23" s="45" t="s">
        <v>74</v>
      </c>
      <c r="C23" s="26">
        <v>180</v>
      </c>
      <c r="D23" s="113">
        <v>6</v>
      </c>
      <c r="E23" s="114">
        <v>8</v>
      </c>
      <c r="F23" s="113">
        <v>44</v>
      </c>
      <c r="G23" s="89">
        <f t="shared" si="0"/>
        <v>272</v>
      </c>
    </row>
    <row r="24" spans="1:10" ht="15.75" thickBot="1">
      <c r="A24" s="87">
        <v>638</v>
      </c>
      <c r="B24" s="35" t="s">
        <v>151</v>
      </c>
      <c r="C24" s="23">
        <v>200</v>
      </c>
      <c r="D24" s="104">
        <v>0</v>
      </c>
      <c r="E24" s="89">
        <v>0</v>
      </c>
      <c r="F24" s="104">
        <v>25</v>
      </c>
      <c r="G24" s="107">
        <f t="shared" si="0"/>
        <v>100</v>
      </c>
    </row>
    <row r="25" spans="1:10" ht="15" customHeight="1" thickBot="1">
      <c r="A25" s="23" t="s">
        <v>26</v>
      </c>
      <c r="B25" s="35" t="s">
        <v>75</v>
      </c>
      <c r="C25" s="36">
        <v>31.6</v>
      </c>
      <c r="D25" s="106">
        <v>2</v>
      </c>
      <c r="E25" s="107">
        <v>0</v>
      </c>
      <c r="F25" s="106">
        <v>13</v>
      </c>
      <c r="G25" s="107">
        <f>(F25+D25)*4+E25*9</f>
        <v>60</v>
      </c>
    </row>
    <row r="26" spans="1:10" ht="22.5" customHeight="1" thickBot="1">
      <c r="A26" s="59"/>
      <c r="B26" s="60" t="s">
        <v>8</v>
      </c>
      <c r="C26" s="115">
        <f>SUM(C20:C25)</f>
        <v>836.6</v>
      </c>
      <c r="D26" s="115">
        <f>SUM(D20:D25)</f>
        <v>26</v>
      </c>
      <c r="E26" s="115">
        <f>SUM(E20:E25)</f>
        <v>29</v>
      </c>
      <c r="F26" s="115">
        <f>SUM(F20:F25)</f>
        <v>114</v>
      </c>
      <c r="G26" s="115">
        <f>SUM(G20:G25)</f>
        <v>821</v>
      </c>
      <c r="H26" s="531">
        <f>D26/D26</f>
        <v>1</v>
      </c>
      <c r="I26" s="531">
        <f>E26/D26</f>
        <v>1.1153846153846154</v>
      </c>
      <c r="J26" s="531">
        <f>F26/D26</f>
        <v>4.384615384615385</v>
      </c>
    </row>
    <row r="27" spans="1:10" ht="25.5" customHeight="1" thickBot="1">
      <c r="A27" s="32"/>
      <c r="B27" s="33" t="s">
        <v>61</v>
      </c>
      <c r="C27" s="32"/>
      <c r="D27" s="34"/>
      <c r="E27" s="32"/>
      <c r="F27" s="34"/>
      <c r="G27" s="32"/>
    </row>
    <row r="28" spans="1:10" ht="15.75" thickBot="1">
      <c r="A28" s="23">
        <v>43</v>
      </c>
      <c r="B28" s="35" t="s">
        <v>135</v>
      </c>
      <c r="C28" s="23">
        <v>110</v>
      </c>
      <c r="D28" s="104">
        <v>2</v>
      </c>
      <c r="E28" s="89">
        <v>2</v>
      </c>
      <c r="F28" s="104">
        <v>9</v>
      </c>
      <c r="G28" s="89">
        <f>(D28+F28)*4+E28*9</f>
        <v>62</v>
      </c>
    </row>
    <row r="29" spans="1:10" ht="15.75" thickBot="1">
      <c r="A29" s="23">
        <v>139</v>
      </c>
      <c r="B29" s="6" t="s">
        <v>358</v>
      </c>
      <c r="C29" s="10">
        <v>285</v>
      </c>
      <c r="D29" s="104">
        <v>7</v>
      </c>
      <c r="E29" s="89">
        <v>9</v>
      </c>
      <c r="F29" s="104">
        <v>13</v>
      </c>
      <c r="G29" s="121">
        <f t="shared" ref="G29:G32" si="1">(D29+F29)*4+E29*9</f>
        <v>161</v>
      </c>
    </row>
    <row r="30" spans="1:10" ht="15.75" thickBot="1">
      <c r="A30" s="23">
        <v>451</v>
      </c>
      <c r="B30" s="35" t="s">
        <v>137</v>
      </c>
      <c r="C30" s="23">
        <v>120</v>
      </c>
      <c r="D30" s="104">
        <v>12</v>
      </c>
      <c r="E30" s="89">
        <v>14</v>
      </c>
      <c r="F30" s="104">
        <v>16</v>
      </c>
      <c r="G30" s="89">
        <f t="shared" si="1"/>
        <v>238</v>
      </c>
    </row>
    <row r="31" spans="1:10" ht="17.25" customHeight="1" thickBot="1">
      <c r="A31" s="26">
        <v>518</v>
      </c>
      <c r="B31" s="45" t="s">
        <v>74</v>
      </c>
      <c r="C31" s="26">
        <v>200</v>
      </c>
      <c r="D31" s="113">
        <v>6</v>
      </c>
      <c r="E31" s="114">
        <v>8</v>
      </c>
      <c r="F31" s="113">
        <v>44</v>
      </c>
      <c r="G31" s="89">
        <f t="shared" si="1"/>
        <v>272</v>
      </c>
    </row>
    <row r="32" spans="1:10" ht="15.75" thickBot="1">
      <c r="A32" s="87">
        <v>638</v>
      </c>
      <c r="B32" s="35" t="s">
        <v>152</v>
      </c>
      <c r="C32" s="23">
        <v>200</v>
      </c>
      <c r="D32" s="104">
        <v>0</v>
      </c>
      <c r="E32" s="89">
        <v>0</v>
      </c>
      <c r="F32" s="104">
        <v>25</v>
      </c>
      <c r="G32" s="107">
        <f t="shared" si="1"/>
        <v>100</v>
      </c>
    </row>
    <row r="33" spans="1:10" ht="15.75" thickBot="1">
      <c r="A33" s="23" t="s">
        <v>26</v>
      </c>
      <c r="B33" s="35" t="s">
        <v>75</v>
      </c>
      <c r="C33" s="23">
        <v>19</v>
      </c>
      <c r="D33" s="505">
        <v>1</v>
      </c>
      <c r="E33" s="89">
        <v>0</v>
      </c>
      <c r="F33" s="506">
        <v>9</v>
      </c>
      <c r="G33" s="107">
        <f>(D33+F33)*4+E33*9</f>
        <v>40</v>
      </c>
    </row>
    <row r="34" spans="1:10" ht="15" customHeight="1" thickBot="1">
      <c r="A34" s="23" t="s">
        <v>26</v>
      </c>
      <c r="B34" s="35" t="s">
        <v>27</v>
      </c>
      <c r="C34" s="23">
        <v>18.5</v>
      </c>
      <c r="D34" s="505">
        <v>1</v>
      </c>
      <c r="E34" s="89">
        <v>1</v>
      </c>
      <c r="F34" s="506">
        <v>14</v>
      </c>
      <c r="G34" s="107">
        <f>(D34+F34)*4+E34*9</f>
        <v>69</v>
      </c>
    </row>
    <row r="35" spans="1:10" ht="21" customHeight="1" thickBot="1">
      <c r="A35" s="67"/>
      <c r="B35" s="68" t="s">
        <v>8</v>
      </c>
      <c r="C35" s="123">
        <f>SUM(C28:C34)</f>
        <v>952.5</v>
      </c>
      <c r="D35" s="122">
        <f>SUM(D28:D34)</f>
        <v>29</v>
      </c>
      <c r="E35" s="123">
        <f>SUM(E28:E34)</f>
        <v>34</v>
      </c>
      <c r="F35" s="551">
        <f>SUM(F28:F34)</f>
        <v>130</v>
      </c>
      <c r="G35" s="123">
        <f>SUM(G28:G34)</f>
        <v>942</v>
      </c>
      <c r="H35" s="540">
        <f>D35/D35</f>
        <v>1</v>
      </c>
      <c r="I35" s="540">
        <f>E35/D35</f>
        <v>1.1724137931034482</v>
      </c>
      <c r="J35" s="540">
        <f>F35/D35</f>
        <v>4.4827586206896548</v>
      </c>
    </row>
    <row r="36" spans="1:10" ht="6.75" customHeight="1">
      <c r="A36" s="32"/>
      <c r="B36" s="46"/>
      <c r="C36" s="46"/>
      <c r="D36" s="124"/>
      <c r="E36" s="125"/>
      <c r="F36" s="124"/>
      <c r="G36" s="125"/>
      <c r="H36" s="12"/>
    </row>
    <row r="37" spans="1:10" ht="6" customHeight="1" thickBot="1">
      <c r="A37" s="32"/>
      <c r="B37" s="46"/>
      <c r="C37" s="46"/>
      <c r="D37" s="124"/>
      <c r="E37" s="125"/>
      <c r="F37" s="124"/>
      <c r="G37" s="125"/>
      <c r="H37" s="12"/>
    </row>
    <row r="38" spans="1:10" ht="21" customHeight="1" thickBot="1">
      <c r="A38" s="59"/>
      <c r="B38" s="60" t="s">
        <v>36</v>
      </c>
      <c r="C38" s="59"/>
      <c r="D38" s="128">
        <f>D26+D12</f>
        <v>45</v>
      </c>
      <c r="E38" s="127">
        <f>E26+E12</f>
        <v>48</v>
      </c>
      <c r="F38" s="128">
        <f>F26+F12</f>
        <v>195</v>
      </c>
      <c r="G38" s="127">
        <f>G26+G12</f>
        <v>1392</v>
      </c>
      <c r="H38" s="541">
        <f>D38/D38</f>
        <v>1</v>
      </c>
      <c r="I38" s="541">
        <f>D38/E38</f>
        <v>0.9375</v>
      </c>
      <c r="J38" s="541">
        <f>F38/D38</f>
        <v>4.333333333333333</v>
      </c>
    </row>
    <row r="39" spans="1:10" ht="22.5" customHeight="1" thickBot="1">
      <c r="A39" s="73"/>
      <c r="B39" s="68" t="s">
        <v>65</v>
      </c>
      <c r="C39" s="74"/>
      <c r="D39" s="130">
        <f>D35+D18</f>
        <v>51</v>
      </c>
      <c r="E39" s="130">
        <f>E35+E18</f>
        <v>55</v>
      </c>
      <c r="F39" s="130">
        <f>F35+F18</f>
        <v>215</v>
      </c>
      <c r="G39" s="130">
        <f>G35+G18</f>
        <v>1559</v>
      </c>
      <c r="H39" s="541">
        <f>D39/D39</f>
        <v>1</v>
      </c>
      <c r="I39" s="541">
        <f>D39/E39</f>
        <v>0.92727272727272725</v>
      </c>
      <c r="J39" s="541">
        <f>F39/D39</f>
        <v>4.215686274509804</v>
      </c>
    </row>
    <row r="40" spans="1:10">
      <c r="A40" s="28"/>
      <c r="B40" s="577"/>
      <c r="C40" s="577"/>
      <c r="D40" s="577"/>
      <c r="E40" s="577"/>
      <c r="F40" s="577"/>
      <c r="G40" s="577"/>
      <c r="H40" s="12"/>
    </row>
    <row r="41" spans="1:10">
      <c r="B41" s="12"/>
      <c r="C41" s="12"/>
      <c r="D41" s="12"/>
      <c r="E41" s="12"/>
      <c r="F41" s="12"/>
      <c r="G41" s="12"/>
      <c r="H41" s="12"/>
    </row>
    <row r="42" spans="1:10">
      <c r="B42" s="12"/>
      <c r="C42" s="12"/>
      <c r="D42" s="12"/>
      <c r="E42" s="12"/>
      <c r="F42" s="12"/>
      <c r="G42" s="12"/>
      <c r="H42" s="12"/>
    </row>
    <row r="43" spans="1:10">
      <c r="B43" s="12"/>
      <c r="C43" s="12"/>
      <c r="D43" s="12"/>
      <c r="E43" s="12"/>
      <c r="F43" s="12"/>
      <c r="G43" s="12"/>
      <c r="H43" s="12"/>
    </row>
    <row r="44" spans="1:10">
      <c r="B44" s="12"/>
      <c r="C44" s="12"/>
      <c r="D44" s="12"/>
      <c r="E44" s="12"/>
      <c r="F44" s="12"/>
      <c r="G44" s="12"/>
      <c r="H44" s="12"/>
    </row>
    <row r="45" spans="1:10">
      <c r="B45" s="12"/>
      <c r="C45" s="12"/>
      <c r="D45" s="12"/>
      <c r="E45" s="12"/>
      <c r="F45" s="12"/>
      <c r="G45" s="12"/>
      <c r="H45" s="12"/>
    </row>
    <row r="46" spans="1:10">
      <c r="B46" s="12"/>
      <c r="C46" s="12"/>
      <c r="D46" s="12"/>
      <c r="E46" s="12"/>
      <c r="F46" s="12"/>
      <c r="G46" s="12"/>
      <c r="H46" s="12"/>
    </row>
    <row r="47" spans="1:10">
      <c r="B47" s="12"/>
      <c r="C47" s="12"/>
      <c r="D47" s="12"/>
      <c r="E47" s="12"/>
      <c r="F47" s="12"/>
      <c r="G47" s="12"/>
      <c r="H47" s="12"/>
    </row>
    <row r="48" spans="1:10">
      <c r="B48" s="12"/>
      <c r="C48" s="12"/>
      <c r="D48" s="12"/>
      <c r="E48" s="12"/>
      <c r="F48" s="12"/>
      <c r="G48" s="12"/>
      <c r="H48" s="12"/>
    </row>
    <row r="49" spans="2:8">
      <c r="B49" s="12"/>
      <c r="C49" s="12"/>
      <c r="D49" s="12"/>
      <c r="E49" s="12"/>
      <c r="F49" s="12"/>
      <c r="G49" s="12"/>
      <c r="H49" s="12"/>
    </row>
    <row r="50" spans="2:8">
      <c r="B50" s="12"/>
      <c r="C50" s="12"/>
      <c r="D50" s="12"/>
      <c r="E50" s="12"/>
      <c r="F50" s="12"/>
      <c r="G50" s="12"/>
      <c r="H50" s="12"/>
    </row>
    <row r="51" spans="2:8">
      <c r="B51" s="12"/>
      <c r="C51" s="12"/>
      <c r="D51" s="12"/>
      <c r="E51" s="12"/>
      <c r="F51" s="12"/>
      <c r="G51" s="12"/>
      <c r="H51" s="12"/>
    </row>
    <row r="52" spans="2:8">
      <c r="B52" s="12"/>
      <c r="C52" s="12"/>
      <c r="D52" s="12"/>
      <c r="E52" s="12"/>
      <c r="F52" s="12"/>
      <c r="G52" s="12"/>
      <c r="H52" s="12"/>
    </row>
    <row r="53" spans="2:8">
      <c r="B53" s="12"/>
      <c r="C53" s="12"/>
      <c r="D53" s="12"/>
      <c r="E53" s="12"/>
      <c r="F53" s="12"/>
      <c r="G53" s="12"/>
      <c r="H53" s="12"/>
    </row>
    <row r="54" spans="2:8">
      <c r="B54" s="12"/>
      <c r="C54" s="12"/>
      <c r="D54" s="12"/>
      <c r="E54" s="12"/>
      <c r="F54" s="12"/>
      <c r="G54" s="12"/>
      <c r="H54" s="12"/>
    </row>
    <row r="55" spans="2:8">
      <c r="B55" s="12"/>
      <c r="C55" s="12"/>
      <c r="D55" s="12"/>
      <c r="E55" s="12"/>
      <c r="F55" s="12"/>
      <c r="G55" s="12"/>
      <c r="H55" s="12"/>
    </row>
    <row r="56" spans="2:8">
      <c r="B56" s="12"/>
      <c r="C56" s="12"/>
      <c r="D56" s="12"/>
      <c r="E56" s="12"/>
      <c r="F56" s="12"/>
      <c r="G56" s="12"/>
      <c r="H56" s="12"/>
    </row>
    <row r="57" spans="2:8">
      <c r="B57" s="12"/>
      <c r="C57" s="12"/>
      <c r="D57" s="12"/>
      <c r="E57" s="12"/>
      <c r="F57" s="12"/>
      <c r="G57" s="12"/>
      <c r="H57" s="12"/>
    </row>
    <row r="58" spans="2:8">
      <c r="B58" s="12"/>
      <c r="C58" s="12"/>
      <c r="D58" s="12"/>
      <c r="E58" s="12"/>
      <c r="F58" s="12"/>
      <c r="G58" s="12"/>
      <c r="H58" s="12"/>
    </row>
    <row r="59" spans="2:8">
      <c r="B59" s="12"/>
      <c r="C59" s="12"/>
      <c r="D59" s="12"/>
      <c r="E59" s="12"/>
      <c r="F59" s="12"/>
      <c r="G59" s="12"/>
      <c r="H59" s="12"/>
    </row>
    <row r="60" spans="2:8">
      <c r="B60" s="12"/>
      <c r="C60" s="12"/>
      <c r="D60" s="12"/>
      <c r="E60" s="12"/>
      <c r="F60" s="12"/>
      <c r="G60" s="12"/>
      <c r="H60" s="12"/>
    </row>
    <row r="61" spans="2:8">
      <c r="B61" s="12"/>
      <c r="C61" s="12"/>
      <c r="D61" s="12"/>
      <c r="E61" s="12"/>
      <c r="F61" s="12"/>
      <c r="G61" s="12"/>
      <c r="H61" s="12"/>
    </row>
    <row r="62" spans="2:8">
      <c r="B62" s="12"/>
      <c r="C62" s="12"/>
      <c r="D62" s="12"/>
      <c r="E62" s="12"/>
      <c r="F62" s="12"/>
      <c r="G62" s="12"/>
      <c r="H62" s="12"/>
    </row>
    <row r="63" spans="2:8">
      <c r="B63" s="12"/>
      <c r="C63" s="12"/>
      <c r="D63" s="12"/>
      <c r="E63" s="12"/>
      <c r="F63" s="12"/>
      <c r="G63" s="12"/>
      <c r="H63" s="12"/>
    </row>
    <row r="64" spans="2:8">
      <c r="B64" s="12"/>
      <c r="C64" s="12"/>
      <c r="D64" s="12"/>
      <c r="E64" s="12"/>
      <c r="F64" s="12"/>
      <c r="G64" s="12"/>
      <c r="H64" s="12"/>
    </row>
  </sheetData>
  <mergeCells count="9">
    <mergeCell ref="G5:G6"/>
    <mergeCell ref="B40:G40"/>
    <mergeCell ref="A1:E1"/>
    <mergeCell ref="A2:B2"/>
    <mergeCell ref="A3:B3"/>
    <mergeCell ref="A5:A6"/>
    <mergeCell ref="B5:B6"/>
    <mergeCell ref="C5:C6"/>
    <mergeCell ref="D5:F5"/>
  </mergeCells>
  <pageMargins left="0.70866141732283472" right="0.31496062992125984" top="0.55118110236220474" bottom="0.15748031496062992" header="0" footer="0"/>
  <pageSetup paperSize="9" scale="76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J65"/>
  <sheetViews>
    <sheetView zoomScaleNormal="100" workbookViewId="0">
      <pane ySplit="6" topLeftCell="A25" activePane="bottomLeft" state="frozen"/>
      <selection pane="bottomLeft" activeCell="A30" sqref="A30:G35"/>
    </sheetView>
  </sheetViews>
  <sheetFormatPr defaultRowHeight="15"/>
  <cols>
    <col min="1" max="1" width="11.42578125" customWidth="1"/>
    <col min="2" max="2" width="52.85546875" customWidth="1"/>
    <col min="3" max="3" width="9.7109375" customWidth="1"/>
    <col min="7" max="7" width="12.85546875" customWidth="1"/>
  </cols>
  <sheetData>
    <row r="1" spans="1:10" ht="18.75">
      <c r="A1" s="572"/>
      <c r="B1" s="572"/>
      <c r="C1" s="572"/>
      <c r="D1" s="572"/>
      <c r="E1" s="572"/>
      <c r="F1" s="27"/>
      <c r="G1" s="27"/>
    </row>
    <row r="2" spans="1:10" ht="18.75">
      <c r="A2" s="572"/>
      <c r="B2" s="572"/>
      <c r="C2" s="198"/>
      <c r="D2" s="198"/>
      <c r="E2" s="198"/>
      <c r="F2" s="27"/>
      <c r="G2" s="27"/>
    </row>
    <row r="3" spans="1:10" ht="18.75">
      <c r="A3" s="572" t="s">
        <v>136</v>
      </c>
      <c r="B3" s="572"/>
      <c r="C3" s="198"/>
      <c r="D3" s="198"/>
      <c r="E3" s="198"/>
      <c r="F3" s="27"/>
      <c r="G3" s="27"/>
    </row>
    <row r="4" spans="1:10" ht="19.5" thickBot="1">
      <c r="A4" s="29" t="s">
        <v>62</v>
      </c>
      <c r="B4" s="29"/>
      <c r="C4" s="29"/>
      <c r="D4" s="29"/>
      <c r="E4" s="29"/>
      <c r="F4" s="27"/>
      <c r="G4" s="27"/>
    </row>
    <row r="5" spans="1:10" ht="33" customHeight="1" thickBot="1">
      <c r="A5" s="575" t="s">
        <v>0</v>
      </c>
      <c r="B5" s="570" t="s">
        <v>1</v>
      </c>
      <c r="C5" s="570" t="s">
        <v>2</v>
      </c>
      <c r="D5" s="573" t="s">
        <v>3</v>
      </c>
      <c r="E5" s="573"/>
      <c r="F5" s="574"/>
      <c r="G5" s="570" t="s">
        <v>7</v>
      </c>
    </row>
    <row r="6" spans="1:10" ht="23.25" customHeight="1" thickBot="1">
      <c r="A6" s="576"/>
      <c r="B6" s="571"/>
      <c r="C6" s="571"/>
      <c r="D6" s="30" t="s">
        <v>4</v>
      </c>
      <c r="E6" s="31" t="s">
        <v>5</v>
      </c>
      <c r="F6" s="30" t="s">
        <v>6</v>
      </c>
      <c r="G6" s="571"/>
    </row>
    <row r="7" spans="1:10" ht="24" customHeight="1" thickBot="1">
      <c r="A7" s="32"/>
      <c r="B7" s="33" t="s">
        <v>12</v>
      </c>
      <c r="C7" s="32"/>
      <c r="D7" s="34"/>
      <c r="E7" s="32"/>
      <c r="F7" s="34"/>
      <c r="G7" s="32"/>
    </row>
    <row r="8" spans="1:10" ht="18" customHeight="1" thickBot="1">
      <c r="A8" s="23" t="s">
        <v>133</v>
      </c>
      <c r="B8" s="35" t="s">
        <v>134</v>
      </c>
      <c r="C8" s="10">
        <v>130</v>
      </c>
      <c r="D8" s="104">
        <v>15</v>
      </c>
      <c r="E8" s="89">
        <v>14</v>
      </c>
      <c r="F8" s="105">
        <v>36</v>
      </c>
      <c r="G8" s="89">
        <f>(D8+F8)*4+E8*9</f>
        <v>330</v>
      </c>
    </row>
    <row r="9" spans="1:10" ht="18.75" customHeight="1" thickBot="1">
      <c r="A9" s="36">
        <v>692</v>
      </c>
      <c r="B9" s="37" t="s">
        <v>25</v>
      </c>
      <c r="C9" s="36">
        <v>200</v>
      </c>
      <c r="D9" s="106">
        <v>4</v>
      </c>
      <c r="E9" s="107">
        <v>3</v>
      </c>
      <c r="F9" s="106">
        <v>20</v>
      </c>
      <c r="G9" s="89">
        <f>(D9+F9)*4+E9*9</f>
        <v>123</v>
      </c>
    </row>
    <row r="10" spans="1:10" ht="15.75" thickBot="1">
      <c r="A10" s="23" t="s">
        <v>26</v>
      </c>
      <c r="B10" s="35" t="s">
        <v>75</v>
      </c>
      <c r="C10" s="23">
        <v>33.6</v>
      </c>
      <c r="D10" s="505">
        <v>2</v>
      </c>
      <c r="E10" s="89">
        <v>1</v>
      </c>
      <c r="F10" s="506">
        <v>14</v>
      </c>
      <c r="G10" s="107">
        <f>(D10+F10)*4+E10*9</f>
        <v>73</v>
      </c>
    </row>
    <row r="11" spans="1:10" ht="16.5" customHeight="1" thickBot="1">
      <c r="A11" s="56" t="s">
        <v>26</v>
      </c>
      <c r="B11" s="203" t="s">
        <v>82</v>
      </c>
      <c r="C11" s="516">
        <v>200</v>
      </c>
      <c r="D11" s="519">
        <v>1</v>
      </c>
      <c r="E11" s="519">
        <v>0</v>
      </c>
      <c r="F11" s="519">
        <v>10</v>
      </c>
      <c r="G11" s="520">
        <f>(F11+D11)*4+E11*9</f>
        <v>44</v>
      </c>
    </row>
    <row r="12" spans="1:10" ht="4.5" hidden="1" customHeight="1" thickBot="1">
      <c r="A12" s="523"/>
      <c r="B12" s="21"/>
      <c r="C12" s="523"/>
      <c r="D12" s="524"/>
      <c r="E12" s="524"/>
      <c r="F12" s="524"/>
      <c r="G12" s="524"/>
    </row>
    <row r="13" spans="1:10" ht="21.75" customHeight="1" thickBot="1">
      <c r="A13" s="75"/>
      <c r="B13" s="76" t="s">
        <v>8</v>
      </c>
      <c r="C13" s="515">
        <f>SUM(C8:C12)</f>
        <v>563.6</v>
      </c>
      <c r="D13" s="145">
        <f>SUM(D8:D12)</f>
        <v>22</v>
      </c>
      <c r="E13" s="145">
        <f>SUM(E8:E12)</f>
        <v>18</v>
      </c>
      <c r="F13" s="530">
        <f>SUM(F8:F12)</f>
        <v>80</v>
      </c>
      <c r="G13" s="136">
        <f>SUM(G8:G12)</f>
        <v>570</v>
      </c>
      <c r="H13" s="547">
        <f>D13/D13</f>
        <v>1</v>
      </c>
      <c r="I13" s="547">
        <f>E13/D13</f>
        <v>0.81818181818181823</v>
      </c>
      <c r="J13" s="547">
        <f>F13/D13</f>
        <v>3.6363636363636362</v>
      </c>
    </row>
    <row r="14" spans="1:10" ht="24" customHeight="1" thickBot="1">
      <c r="A14" s="41"/>
      <c r="B14" s="33" t="s">
        <v>60</v>
      </c>
      <c r="C14" s="197"/>
      <c r="D14" s="30"/>
      <c r="E14" s="31"/>
      <c r="F14" s="30"/>
      <c r="G14" s="31"/>
    </row>
    <row r="15" spans="1:10" ht="17.25" customHeight="1" thickBot="1">
      <c r="A15" s="23" t="s">
        <v>133</v>
      </c>
      <c r="B15" s="35" t="s">
        <v>134</v>
      </c>
      <c r="C15" s="10">
        <v>210</v>
      </c>
      <c r="D15" s="104">
        <v>16</v>
      </c>
      <c r="E15" s="89">
        <v>15</v>
      </c>
      <c r="F15" s="105">
        <v>45</v>
      </c>
      <c r="G15" s="89">
        <f>(D15+F15)*4+E15*9</f>
        <v>379</v>
      </c>
    </row>
    <row r="16" spans="1:10" ht="17.25" customHeight="1" thickBot="1">
      <c r="A16" s="36">
        <v>692</v>
      </c>
      <c r="B16" s="37" t="s">
        <v>25</v>
      </c>
      <c r="C16" s="36">
        <v>200</v>
      </c>
      <c r="D16" s="106">
        <v>4</v>
      </c>
      <c r="E16" s="107">
        <v>3</v>
      </c>
      <c r="F16" s="106">
        <v>20</v>
      </c>
      <c r="G16" s="107">
        <f>(D16+F16)*4+E16*9</f>
        <v>123</v>
      </c>
    </row>
    <row r="17" spans="1:10" ht="15" customHeight="1" thickBot="1">
      <c r="A17" s="23" t="s">
        <v>26</v>
      </c>
      <c r="B17" s="35" t="s">
        <v>75</v>
      </c>
      <c r="C17" s="23">
        <v>33.6</v>
      </c>
      <c r="D17" s="505">
        <v>2</v>
      </c>
      <c r="E17" s="89">
        <v>1</v>
      </c>
      <c r="F17" s="506">
        <v>14</v>
      </c>
      <c r="G17" s="107">
        <f>(D17+F17)*4+E17*9</f>
        <v>73</v>
      </c>
    </row>
    <row r="18" spans="1:10" ht="16.5" customHeight="1" thickBot="1">
      <c r="A18" s="56" t="s">
        <v>26</v>
      </c>
      <c r="B18" s="203" t="s">
        <v>82</v>
      </c>
      <c r="C18" s="516">
        <v>200</v>
      </c>
      <c r="D18" s="519">
        <v>1</v>
      </c>
      <c r="E18" s="519">
        <v>0</v>
      </c>
      <c r="F18" s="519">
        <v>10</v>
      </c>
      <c r="G18" s="520">
        <f>(F18+D18)*4+E18*9</f>
        <v>44</v>
      </c>
    </row>
    <row r="19" spans="1:10" ht="24" customHeight="1" thickBot="1">
      <c r="A19" s="78"/>
      <c r="B19" s="79" t="s">
        <v>8</v>
      </c>
      <c r="C19" s="133">
        <f>SUM(C15:C18)</f>
        <v>643.6</v>
      </c>
      <c r="D19" s="133">
        <f>SUM(D15:D18)</f>
        <v>23</v>
      </c>
      <c r="E19" s="133">
        <f>SUM(E15:E18)</f>
        <v>19</v>
      </c>
      <c r="F19" s="512">
        <f>SUM(F15:F18)</f>
        <v>89</v>
      </c>
      <c r="G19" s="513">
        <f>SUM(G15:G18)</f>
        <v>619</v>
      </c>
      <c r="H19" s="546">
        <f>D19/D19</f>
        <v>1</v>
      </c>
      <c r="I19" s="546">
        <f>E19/D19</f>
        <v>0.82608695652173914</v>
      </c>
      <c r="J19" s="546">
        <f>F19/D19</f>
        <v>3.8695652173913042</v>
      </c>
    </row>
    <row r="20" spans="1:10" ht="26.25" customHeight="1" thickBot="1">
      <c r="A20" s="41"/>
      <c r="B20" s="43" t="s">
        <v>9</v>
      </c>
      <c r="C20" s="41"/>
      <c r="D20" s="44"/>
      <c r="E20" s="41"/>
      <c r="F20" s="44"/>
      <c r="G20" s="41"/>
    </row>
    <row r="21" spans="1:10" ht="15.75" thickBot="1">
      <c r="A21" s="23">
        <v>19</v>
      </c>
      <c r="B21" s="35" t="s">
        <v>28</v>
      </c>
      <c r="C21" s="23">
        <v>100</v>
      </c>
      <c r="D21" s="112">
        <v>4</v>
      </c>
      <c r="E21" s="89">
        <v>7</v>
      </c>
      <c r="F21" s="112">
        <v>8</v>
      </c>
      <c r="G21" s="89">
        <f t="shared" ref="G21:G25" si="0">(D21+F21)*4+E21*9</f>
        <v>111</v>
      </c>
    </row>
    <row r="22" spans="1:10" ht="25.5" customHeight="1" thickBot="1">
      <c r="A22" s="10" t="s">
        <v>85</v>
      </c>
      <c r="B22" s="25" t="s">
        <v>103</v>
      </c>
      <c r="C22" s="10">
        <v>215</v>
      </c>
      <c r="D22" s="104">
        <v>5</v>
      </c>
      <c r="E22" s="89">
        <v>13</v>
      </c>
      <c r="F22" s="104">
        <v>24</v>
      </c>
      <c r="G22" s="89">
        <f t="shared" si="0"/>
        <v>233</v>
      </c>
    </row>
    <row r="23" spans="1:10" ht="18.75" customHeight="1" thickBot="1">
      <c r="A23" s="10">
        <v>505</v>
      </c>
      <c r="B23" s="6" t="s">
        <v>79</v>
      </c>
      <c r="C23" s="10">
        <v>110</v>
      </c>
      <c r="D23" s="104">
        <v>11</v>
      </c>
      <c r="E23" s="89">
        <v>7</v>
      </c>
      <c r="F23" s="104">
        <v>17</v>
      </c>
      <c r="G23" s="121">
        <f t="shared" si="0"/>
        <v>175</v>
      </c>
    </row>
    <row r="24" spans="1:10" ht="18.75" customHeight="1" thickBot="1">
      <c r="A24" s="23" t="s">
        <v>269</v>
      </c>
      <c r="B24" s="35" t="s">
        <v>270</v>
      </c>
      <c r="C24" s="23">
        <v>180</v>
      </c>
      <c r="D24" s="104">
        <v>6</v>
      </c>
      <c r="E24" s="89">
        <v>4</v>
      </c>
      <c r="F24" s="104">
        <v>32</v>
      </c>
      <c r="G24" s="121">
        <f t="shared" si="0"/>
        <v>188</v>
      </c>
    </row>
    <row r="25" spans="1:10" ht="30.75" thickBot="1">
      <c r="A25" s="87" t="s">
        <v>41</v>
      </c>
      <c r="B25" s="188" t="s">
        <v>40</v>
      </c>
      <c r="C25" s="87">
        <v>200</v>
      </c>
      <c r="D25" s="186">
        <v>0</v>
      </c>
      <c r="E25" s="187">
        <v>0</v>
      </c>
      <c r="F25" s="186">
        <v>19</v>
      </c>
      <c r="G25" s="89">
        <f t="shared" si="0"/>
        <v>76</v>
      </c>
    </row>
    <row r="26" spans="1:10" ht="15" customHeight="1" thickBot="1">
      <c r="A26" s="23" t="s">
        <v>26</v>
      </c>
      <c r="B26" s="35" t="s">
        <v>75</v>
      </c>
      <c r="C26" s="23">
        <v>33.299999999999997</v>
      </c>
      <c r="D26" s="505">
        <v>2</v>
      </c>
      <c r="E26" s="89">
        <v>1</v>
      </c>
      <c r="F26" s="506">
        <v>14</v>
      </c>
      <c r="G26" s="107">
        <f>(D26+F26)*4+E26*9</f>
        <v>73</v>
      </c>
    </row>
    <row r="27" spans="1:10" ht="20.25" customHeight="1" thickBot="1">
      <c r="A27" s="23" t="s">
        <v>26</v>
      </c>
      <c r="B27" s="35" t="s">
        <v>27</v>
      </c>
      <c r="C27" s="36">
        <v>16.8</v>
      </c>
      <c r="D27" s="106">
        <v>1</v>
      </c>
      <c r="E27" s="107">
        <v>0</v>
      </c>
      <c r="F27" s="106">
        <v>7</v>
      </c>
      <c r="G27" s="107">
        <f>(F27+D27)*4+E27*9</f>
        <v>32</v>
      </c>
    </row>
    <row r="28" spans="1:10" ht="21.75" customHeight="1" thickBot="1">
      <c r="A28" s="59"/>
      <c r="B28" s="60" t="s">
        <v>8</v>
      </c>
      <c r="C28" s="115">
        <f>SUM(C21:C27)</f>
        <v>855.09999999999991</v>
      </c>
      <c r="D28" s="115">
        <f>SUM(D21:D27)</f>
        <v>29</v>
      </c>
      <c r="E28" s="115">
        <f>SUM(E21:E27)</f>
        <v>32</v>
      </c>
      <c r="F28" s="115">
        <f>SUM(F21:F27)</f>
        <v>121</v>
      </c>
      <c r="G28" s="115">
        <f>SUM(G21:G27)</f>
        <v>888</v>
      </c>
      <c r="H28" s="531">
        <f>D28/D28</f>
        <v>1</v>
      </c>
      <c r="I28" s="531">
        <f>E28/D28</f>
        <v>1.103448275862069</v>
      </c>
      <c r="J28" s="531">
        <f>F28/D28</f>
        <v>4.1724137931034484</v>
      </c>
    </row>
    <row r="29" spans="1:10" ht="25.5" customHeight="1" thickBot="1">
      <c r="A29" s="32"/>
      <c r="B29" s="33" t="s">
        <v>61</v>
      </c>
      <c r="C29" s="32"/>
      <c r="D29" s="34"/>
      <c r="E29" s="32"/>
      <c r="F29" s="34"/>
      <c r="G29" s="32"/>
    </row>
    <row r="30" spans="1:10" ht="15.75" thickBot="1">
      <c r="A30" s="23">
        <v>19</v>
      </c>
      <c r="B30" s="35" t="s">
        <v>28</v>
      </c>
      <c r="C30" s="23">
        <v>110</v>
      </c>
      <c r="D30" s="112">
        <v>5</v>
      </c>
      <c r="E30" s="89">
        <v>7</v>
      </c>
      <c r="F30" s="112">
        <v>10</v>
      </c>
      <c r="G30" s="89">
        <f t="shared" ref="G30:G34" si="1">(D30+F30)*4+E30*9</f>
        <v>123</v>
      </c>
    </row>
    <row r="31" spans="1:10" ht="22.5" customHeight="1" thickBot="1">
      <c r="A31" s="10" t="s">
        <v>85</v>
      </c>
      <c r="B31" s="25" t="s">
        <v>104</v>
      </c>
      <c r="C31" s="10">
        <v>265</v>
      </c>
      <c r="D31" s="104">
        <v>6</v>
      </c>
      <c r="E31" s="89">
        <v>15</v>
      </c>
      <c r="F31" s="104">
        <v>37</v>
      </c>
      <c r="G31" s="89">
        <f t="shared" si="1"/>
        <v>307</v>
      </c>
    </row>
    <row r="32" spans="1:10" ht="20.25" customHeight="1" thickBot="1">
      <c r="A32" s="10">
        <v>505</v>
      </c>
      <c r="B32" s="6" t="s">
        <v>79</v>
      </c>
      <c r="C32" s="10">
        <v>110</v>
      </c>
      <c r="D32" s="104">
        <v>11</v>
      </c>
      <c r="E32" s="89">
        <v>7</v>
      </c>
      <c r="F32" s="104">
        <v>17</v>
      </c>
      <c r="G32" s="121">
        <f t="shared" si="1"/>
        <v>175</v>
      </c>
    </row>
    <row r="33" spans="1:10" ht="17.25" customHeight="1" thickBot="1">
      <c r="A33" s="23" t="s">
        <v>269</v>
      </c>
      <c r="B33" s="35" t="s">
        <v>270</v>
      </c>
      <c r="C33" s="23">
        <v>220</v>
      </c>
      <c r="D33" s="104">
        <v>8</v>
      </c>
      <c r="E33" s="89">
        <v>5</v>
      </c>
      <c r="F33" s="104">
        <v>35</v>
      </c>
      <c r="G33" s="121">
        <f t="shared" si="1"/>
        <v>217</v>
      </c>
    </row>
    <row r="34" spans="1:10" ht="30.75" thickBot="1">
      <c r="A34" s="87" t="s">
        <v>41</v>
      </c>
      <c r="B34" s="188" t="s">
        <v>40</v>
      </c>
      <c r="C34" s="87">
        <v>200</v>
      </c>
      <c r="D34" s="186">
        <v>0</v>
      </c>
      <c r="E34" s="187">
        <v>0</v>
      </c>
      <c r="F34" s="186">
        <v>19</v>
      </c>
      <c r="G34" s="89">
        <f t="shared" si="1"/>
        <v>76</v>
      </c>
    </row>
    <row r="35" spans="1:10" ht="15.75" thickBot="1">
      <c r="A35" s="23" t="s">
        <v>26</v>
      </c>
      <c r="B35" s="35" t="s">
        <v>75</v>
      </c>
      <c r="C35" s="23">
        <v>30.9</v>
      </c>
      <c r="D35" s="505">
        <v>2</v>
      </c>
      <c r="E35" s="89">
        <v>1</v>
      </c>
      <c r="F35" s="506">
        <v>13</v>
      </c>
      <c r="G35" s="107">
        <f>(D35+F35)*4+E35*9</f>
        <v>69</v>
      </c>
    </row>
    <row r="36" spans="1:10" ht="23.25" customHeight="1" thickBot="1">
      <c r="A36" s="67"/>
      <c r="B36" s="68" t="s">
        <v>8</v>
      </c>
      <c r="C36" s="123">
        <f>SUM(C30:C35)</f>
        <v>935.9</v>
      </c>
      <c r="D36" s="122">
        <f>SUM(D30:D35)</f>
        <v>32</v>
      </c>
      <c r="E36" s="123">
        <f>SUM(E30:E35)</f>
        <v>35</v>
      </c>
      <c r="F36" s="123">
        <f>SUM(F30:F35)</f>
        <v>131</v>
      </c>
      <c r="G36" s="123">
        <f>SUM(G30:G35)</f>
        <v>967</v>
      </c>
      <c r="H36" s="546">
        <f>D36/D36</f>
        <v>1</v>
      </c>
      <c r="I36" s="546">
        <f>E36/D36</f>
        <v>1.09375</v>
      </c>
      <c r="J36" s="546">
        <f>F36/D36</f>
        <v>4.09375</v>
      </c>
    </row>
    <row r="37" spans="1:10" ht="6.75" customHeight="1">
      <c r="A37" s="32"/>
      <c r="B37" s="46"/>
      <c r="C37" s="46"/>
      <c r="D37" s="124"/>
      <c r="E37" s="125"/>
      <c r="F37" s="124"/>
      <c r="G37" s="125"/>
      <c r="H37" s="12"/>
    </row>
    <row r="38" spans="1:10" ht="6" customHeight="1" thickBot="1">
      <c r="A38" s="32"/>
      <c r="B38" s="46"/>
      <c r="C38" s="46"/>
      <c r="D38" s="124"/>
      <c r="E38" s="125"/>
      <c r="F38" s="124"/>
      <c r="G38" s="125"/>
      <c r="H38" s="12"/>
    </row>
    <row r="39" spans="1:10" ht="24" customHeight="1" thickBot="1">
      <c r="A39" s="59"/>
      <c r="B39" s="60" t="s">
        <v>36</v>
      </c>
      <c r="C39" s="59"/>
      <c r="D39" s="128">
        <f>D28+D13</f>
        <v>51</v>
      </c>
      <c r="E39" s="127">
        <f>E28+E13</f>
        <v>50</v>
      </c>
      <c r="F39" s="128">
        <f>F28+F13</f>
        <v>201</v>
      </c>
      <c r="G39" s="127">
        <f>G28+G13</f>
        <v>1458</v>
      </c>
      <c r="H39" s="531">
        <f>D39/D39</f>
        <v>1</v>
      </c>
      <c r="I39" s="531">
        <f>E39/D39</f>
        <v>0.98039215686274506</v>
      </c>
      <c r="J39" s="531">
        <f>F39/D39</f>
        <v>3.9411764705882355</v>
      </c>
    </row>
    <row r="40" spans="1:10" ht="23.25" customHeight="1" thickBot="1">
      <c r="A40" s="73"/>
      <c r="B40" s="68" t="s">
        <v>65</v>
      </c>
      <c r="C40" s="74"/>
      <c r="D40" s="130">
        <f>D36+D19</f>
        <v>55</v>
      </c>
      <c r="E40" s="130">
        <f>E36+E19</f>
        <v>54</v>
      </c>
      <c r="F40" s="130">
        <f>F36+F19</f>
        <v>220</v>
      </c>
      <c r="G40" s="130">
        <f>G36+G19</f>
        <v>1586</v>
      </c>
      <c r="H40" s="546">
        <f>D40/D40</f>
        <v>1</v>
      </c>
      <c r="I40" s="546">
        <f>E40/D40</f>
        <v>0.98181818181818181</v>
      </c>
      <c r="J40" s="546">
        <f>F40/D40</f>
        <v>4</v>
      </c>
    </row>
    <row r="41" spans="1:10">
      <c r="A41" s="28"/>
      <c r="B41" s="577"/>
      <c r="C41" s="577"/>
      <c r="D41" s="577"/>
      <c r="E41" s="577"/>
      <c r="F41" s="577"/>
      <c r="G41" s="577"/>
      <c r="H41" s="12"/>
    </row>
    <row r="42" spans="1:10">
      <c r="B42" s="12"/>
      <c r="C42" s="12"/>
      <c r="D42" s="12"/>
      <c r="E42" s="12"/>
      <c r="F42" s="12"/>
      <c r="G42" s="12"/>
      <c r="H42" s="12"/>
    </row>
    <row r="43" spans="1:10">
      <c r="B43" s="12"/>
      <c r="C43" s="12"/>
      <c r="D43" s="12"/>
      <c r="E43" s="12"/>
      <c r="F43" s="12"/>
      <c r="G43" s="12"/>
      <c r="H43" s="12"/>
    </row>
    <row r="44" spans="1:10">
      <c r="B44" s="12"/>
      <c r="C44" s="12"/>
      <c r="D44" s="12"/>
      <c r="E44" s="12"/>
      <c r="F44" s="12"/>
      <c r="G44" s="12"/>
      <c r="H44" s="12"/>
    </row>
    <row r="45" spans="1:10">
      <c r="B45" s="12"/>
      <c r="C45" s="12"/>
      <c r="D45" s="12"/>
      <c r="E45" s="12"/>
      <c r="F45" s="12"/>
      <c r="G45" s="12"/>
      <c r="H45" s="12"/>
    </row>
    <row r="46" spans="1:10">
      <c r="B46" s="12"/>
      <c r="C46" s="12"/>
      <c r="D46" s="12"/>
      <c r="E46" s="12"/>
      <c r="F46" s="12"/>
      <c r="G46" s="12"/>
      <c r="H46" s="12"/>
    </row>
    <row r="47" spans="1:10">
      <c r="B47" s="12"/>
      <c r="C47" s="12"/>
      <c r="D47" s="12"/>
      <c r="E47" s="12"/>
      <c r="F47" s="12"/>
      <c r="G47" s="12"/>
      <c r="H47" s="12"/>
    </row>
    <row r="48" spans="1:10">
      <c r="B48" s="12"/>
      <c r="C48" s="12"/>
      <c r="D48" s="12"/>
      <c r="E48" s="12"/>
      <c r="F48" s="12"/>
      <c r="G48" s="12"/>
      <c r="H48" s="12"/>
    </row>
    <row r="49" spans="2:8">
      <c r="B49" s="12"/>
      <c r="C49" s="12"/>
      <c r="D49" s="12"/>
      <c r="E49" s="12"/>
      <c r="F49" s="12"/>
      <c r="G49" s="12"/>
      <c r="H49" s="12"/>
    </row>
    <row r="50" spans="2:8">
      <c r="B50" s="12"/>
      <c r="C50" s="12"/>
      <c r="D50" s="12"/>
      <c r="E50" s="12"/>
      <c r="F50" s="12"/>
      <c r="G50" s="12"/>
      <c r="H50" s="12"/>
    </row>
    <row r="51" spans="2:8">
      <c r="B51" s="12"/>
      <c r="C51" s="12"/>
      <c r="D51" s="12"/>
      <c r="E51" s="12"/>
      <c r="F51" s="12"/>
      <c r="G51" s="12"/>
      <c r="H51" s="12"/>
    </row>
    <row r="52" spans="2:8">
      <c r="B52" s="12"/>
      <c r="C52" s="12"/>
      <c r="D52" s="12"/>
      <c r="E52" s="12"/>
      <c r="F52" s="12"/>
      <c r="G52" s="12"/>
      <c r="H52" s="12"/>
    </row>
    <row r="53" spans="2:8">
      <c r="B53" s="12"/>
      <c r="C53" s="12"/>
      <c r="D53" s="12"/>
      <c r="E53" s="12"/>
      <c r="F53" s="12"/>
      <c r="G53" s="12"/>
      <c r="H53" s="12"/>
    </row>
    <row r="54" spans="2:8">
      <c r="B54" s="12"/>
      <c r="C54" s="12"/>
      <c r="D54" s="12"/>
      <c r="E54" s="12"/>
      <c r="F54" s="12"/>
      <c r="G54" s="12"/>
      <c r="H54" s="12"/>
    </row>
    <row r="55" spans="2:8">
      <c r="B55" s="12"/>
      <c r="C55" s="12"/>
      <c r="D55" s="12"/>
      <c r="E55" s="12"/>
      <c r="F55" s="12"/>
      <c r="G55" s="12"/>
      <c r="H55" s="12"/>
    </row>
    <row r="56" spans="2:8">
      <c r="B56" s="12"/>
      <c r="C56" s="12"/>
      <c r="D56" s="12"/>
      <c r="E56" s="12"/>
      <c r="F56" s="12"/>
      <c r="G56" s="12"/>
      <c r="H56" s="12"/>
    </row>
    <row r="57" spans="2:8">
      <c r="B57" s="12"/>
      <c r="C57" s="12"/>
      <c r="D57" s="12"/>
      <c r="E57" s="12"/>
      <c r="F57" s="12"/>
      <c r="G57" s="12"/>
      <c r="H57" s="12"/>
    </row>
    <row r="58" spans="2:8">
      <c r="B58" s="12"/>
      <c r="C58" s="12"/>
      <c r="D58" s="12"/>
      <c r="E58" s="12"/>
      <c r="F58" s="12"/>
      <c r="G58" s="12"/>
      <c r="H58" s="12"/>
    </row>
    <row r="59" spans="2:8">
      <c r="B59" s="12"/>
      <c r="C59" s="12"/>
      <c r="D59" s="12"/>
      <c r="E59" s="12"/>
      <c r="F59" s="12"/>
      <c r="G59" s="12"/>
      <c r="H59" s="12"/>
    </row>
    <row r="60" spans="2:8">
      <c r="B60" s="12"/>
      <c r="C60" s="12"/>
      <c r="D60" s="12"/>
      <c r="E60" s="12"/>
      <c r="F60" s="12"/>
      <c r="G60" s="12"/>
      <c r="H60" s="12"/>
    </row>
    <row r="61" spans="2:8">
      <c r="B61" s="12"/>
      <c r="C61" s="12"/>
      <c r="D61" s="12"/>
      <c r="E61" s="12"/>
      <c r="F61" s="12"/>
      <c r="G61" s="12"/>
      <c r="H61" s="12"/>
    </row>
    <row r="62" spans="2:8">
      <c r="B62" s="12"/>
      <c r="C62" s="12"/>
      <c r="D62" s="12"/>
      <c r="E62" s="12"/>
      <c r="F62" s="12"/>
      <c r="G62" s="12"/>
      <c r="H62" s="12"/>
    </row>
    <row r="63" spans="2:8">
      <c r="B63" s="12"/>
      <c r="C63" s="12"/>
      <c r="D63" s="12"/>
      <c r="E63" s="12"/>
      <c r="F63" s="12"/>
      <c r="G63" s="12"/>
      <c r="H63" s="12"/>
    </row>
    <row r="64" spans="2:8">
      <c r="B64" s="12"/>
      <c r="C64" s="12"/>
      <c r="D64" s="12"/>
      <c r="E64" s="12"/>
      <c r="F64" s="12"/>
      <c r="G64" s="12"/>
      <c r="H64" s="12"/>
    </row>
    <row r="65" spans="2:8">
      <c r="B65" s="12"/>
      <c r="C65" s="12"/>
      <c r="D65" s="12"/>
      <c r="E65" s="12"/>
      <c r="F65" s="12"/>
      <c r="G65" s="12"/>
      <c r="H65" s="12"/>
    </row>
  </sheetData>
  <mergeCells count="9">
    <mergeCell ref="G5:G6"/>
    <mergeCell ref="B41:G41"/>
    <mergeCell ref="A1:E1"/>
    <mergeCell ref="A2:B2"/>
    <mergeCell ref="A3:B3"/>
    <mergeCell ref="A5:A6"/>
    <mergeCell ref="B5:B6"/>
    <mergeCell ref="C5:C6"/>
    <mergeCell ref="D5:F5"/>
  </mergeCells>
  <pageMargins left="0.70866141732283472" right="0.31496062992125984" top="0.55118110236220474" bottom="0.15748031496062992" header="0" footer="0"/>
  <pageSetup paperSize="9" scale="8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8"/>
  <sheetViews>
    <sheetView topLeftCell="A10" workbookViewId="0">
      <selection activeCell="R24" sqref="R24"/>
    </sheetView>
  </sheetViews>
  <sheetFormatPr defaultRowHeight="15"/>
  <cols>
    <col min="3" max="3" width="6.85546875" customWidth="1"/>
    <col min="4" max="4" width="9.140625" hidden="1" customWidth="1"/>
    <col min="5" max="5" width="29.85546875" customWidth="1"/>
    <col min="6" max="6" width="17.28515625" customWidth="1"/>
    <col min="7" max="7" width="7.42578125" customWidth="1"/>
    <col min="8" max="8" width="6.42578125" customWidth="1"/>
    <col min="9" max="9" width="4.85546875" customWidth="1"/>
    <col min="10" max="10" width="5" customWidth="1"/>
    <col min="12" max="12" width="18.42578125" customWidth="1"/>
  </cols>
  <sheetData>
    <row r="1" spans="1:15" ht="20.25">
      <c r="A1" s="52"/>
      <c r="B1" s="52"/>
      <c r="C1" s="52"/>
      <c r="D1" s="52"/>
      <c r="E1" s="52"/>
      <c r="F1" s="52"/>
      <c r="K1" s="555" t="s">
        <v>10</v>
      </c>
      <c r="L1" s="555"/>
      <c r="M1" s="555"/>
      <c r="N1" s="555"/>
      <c r="O1" s="52"/>
    </row>
    <row r="2" spans="1:15" ht="21" customHeight="1">
      <c r="A2" s="556" t="s">
        <v>54</v>
      </c>
      <c r="B2" s="556"/>
      <c r="C2" s="556"/>
      <c r="D2" s="556"/>
      <c r="E2" s="556"/>
      <c r="F2" s="561"/>
      <c r="G2" s="561"/>
      <c r="H2" s="561"/>
      <c r="I2" s="561"/>
      <c r="J2" s="561"/>
      <c r="K2" s="555" t="s">
        <v>45</v>
      </c>
      <c r="L2" s="555"/>
      <c r="M2" s="555"/>
      <c r="N2" s="555"/>
      <c r="O2" s="52"/>
    </row>
    <row r="3" spans="1:15" ht="20.100000000000001" customHeight="1">
      <c r="A3" s="556" t="s">
        <v>159</v>
      </c>
      <c r="B3" s="556"/>
      <c r="C3" s="556"/>
      <c r="D3" s="556"/>
      <c r="E3" s="556"/>
      <c r="F3" s="560"/>
      <c r="G3" s="560"/>
      <c r="H3" s="560"/>
      <c r="I3" s="560"/>
      <c r="J3" s="560"/>
      <c r="K3" s="555" t="s">
        <v>46</v>
      </c>
      <c r="L3" s="555"/>
      <c r="M3" s="555"/>
      <c r="N3" s="555"/>
      <c r="O3" s="52"/>
    </row>
    <row r="4" spans="1:15" ht="17.25" customHeight="1">
      <c r="A4" s="556" t="s">
        <v>160</v>
      </c>
      <c r="B4" s="556"/>
      <c r="C4" s="556"/>
      <c r="D4" s="556"/>
      <c r="E4" s="556"/>
      <c r="F4" s="210"/>
      <c r="G4" s="210"/>
      <c r="H4" s="210"/>
      <c r="I4" s="210"/>
      <c r="J4" s="210"/>
      <c r="K4" s="215"/>
      <c r="L4" s="215"/>
      <c r="M4" s="215"/>
      <c r="N4" s="215"/>
      <c r="O4" s="52"/>
    </row>
    <row r="5" spans="1:15" ht="20.100000000000001" customHeight="1">
      <c r="A5" s="557" t="s">
        <v>55</v>
      </c>
      <c r="B5" s="557"/>
      <c r="C5" s="557"/>
      <c r="D5" s="557"/>
      <c r="E5" s="557"/>
      <c r="F5" s="53"/>
      <c r="K5" s="555" t="s">
        <v>56</v>
      </c>
      <c r="L5" s="555"/>
      <c r="M5" s="555"/>
      <c r="N5" s="555"/>
      <c r="O5" s="555"/>
    </row>
    <row r="6" spans="1:15" ht="20.100000000000001" customHeight="1">
      <c r="A6" s="555" t="s">
        <v>346</v>
      </c>
      <c r="B6" s="555"/>
      <c r="C6" s="555"/>
      <c r="D6" s="555"/>
      <c r="E6" s="555"/>
      <c r="F6" s="565"/>
      <c r="G6" s="565"/>
      <c r="H6" s="565"/>
      <c r="I6" s="565"/>
      <c r="J6" s="85"/>
      <c r="K6" s="566" t="s">
        <v>346</v>
      </c>
      <c r="L6" s="566"/>
      <c r="M6" s="566"/>
      <c r="N6" s="566"/>
      <c r="O6" s="52"/>
    </row>
    <row r="7" spans="1:15" ht="23.25" customHeight="1">
      <c r="A7" s="563"/>
      <c r="B7" s="563"/>
      <c r="C7" s="211"/>
      <c r="D7" s="52"/>
      <c r="E7" s="52"/>
      <c r="F7" s="564"/>
      <c r="G7" s="564"/>
      <c r="H7" s="564"/>
      <c r="I7" s="564"/>
      <c r="K7" s="563"/>
      <c r="L7" s="563"/>
      <c r="M7" s="563"/>
      <c r="N7" s="563"/>
      <c r="O7" s="52"/>
    </row>
    <row r="8" spans="1:15" ht="18" customHeight="1">
      <c r="A8" s="556"/>
      <c r="B8" s="556"/>
      <c r="C8" s="556"/>
      <c r="D8" s="556"/>
      <c r="E8" s="556"/>
      <c r="F8" s="212"/>
      <c r="G8" s="212"/>
      <c r="H8" s="212"/>
      <c r="I8" s="212"/>
      <c r="K8" s="211"/>
      <c r="L8" s="211"/>
      <c r="M8" s="211"/>
      <c r="N8" s="211"/>
      <c r="O8" s="52"/>
    </row>
    <row r="9" spans="1:15" ht="18" customHeight="1">
      <c r="A9" s="556"/>
      <c r="B9" s="556"/>
      <c r="C9" s="556"/>
      <c r="D9" s="556"/>
      <c r="E9" s="556"/>
      <c r="F9" s="212"/>
      <c r="G9" s="212"/>
      <c r="H9" s="212"/>
      <c r="I9" s="212"/>
      <c r="K9" s="211"/>
      <c r="L9" s="211"/>
      <c r="M9" s="211"/>
      <c r="N9" s="211"/>
      <c r="O9" s="52"/>
    </row>
    <row r="10" spans="1:15" ht="18" customHeight="1">
      <c r="A10" s="557"/>
      <c r="B10" s="557"/>
      <c r="C10" s="557"/>
      <c r="D10" s="557"/>
      <c r="E10" s="557"/>
      <c r="F10" s="212"/>
      <c r="G10" s="212"/>
      <c r="H10" s="212"/>
      <c r="I10" s="212"/>
      <c r="K10" s="211"/>
      <c r="L10" s="211"/>
      <c r="M10" s="211"/>
      <c r="N10" s="211"/>
      <c r="O10" s="52"/>
    </row>
    <row r="11" spans="1:15" ht="18" customHeight="1">
      <c r="A11" s="557"/>
      <c r="B11" s="557"/>
      <c r="C11" s="557"/>
      <c r="D11" s="557"/>
      <c r="E11" s="557"/>
      <c r="F11" s="212"/>
      <c r="G11" s="212"/>
      <c r="H11" s="212"/>
      <c r="I11" s="212"/>
      <c r="K11" s="211"/>
      <c r="L11" s="211"/>
      <c r="M11" s="211"/>
      <c r="N11" s="211"/>
      <c r="O11" s="52"/>
    </row>
    <row r="12" spans="1:15" ht="18" customHeight="1">
      <c r="A12" s="555"/>
      <c r="B12" s="555"/>
      <c r="C12" s="555"/>
      <c r="D12" s="555"/>
      <c r="E12" s="555"/>
      <c r="F12" s="212"/>
      <c r="G12" s="212"/>
      <c r="H12" s="212"/>
      <c r="I12" s="212"/>
      <c r="K12" s="211"/>
      <c r="L12" s="211"/>
      <c r="M12" s="211"/>
      <c r="N12" s="211"/>
      <c r="O12" s="52"/>
    </row>
    <row r="13" spans="1:15" ht="18" customHeight="1">
      <c r="A13" s="211"/>
      <c r="B13" s="211"/>
      <c r="C13" s="211"/>
      <c r="D13" s="52"/>
      <c r="E13" s="52"/>
      <c r="F13" s="212"/>
      <c r="G13" s="212"/>
      <c r="H13" s="212"/>
      <c r="I13" s="212"/>
      <c r="K13" s="211"/>
      <c r="L13" s="211"/>
      <c r="M13" s="211"/>
      <c r="N13" s="211"/>
      <c r="O13" s="52"/>
    </row>
    <row r="14" spans="1:15" ht="21" customHeight="1">
      <c r="A14" s="556"/>
      <c r="B14" s="556"/>
      <c r="C14" s="556"/>
      <c r="D14" s="556"/>
      <c r="E14" s="556"/>
      <c r="F14" s="212"/>
      <c r="G14" s="212"/>
      <c r="H14" s="212"/>
      <c r="I14" s="212"/>
      <c r="K14" s="211"/>
      <c r="L14" s="211"/>
      <c r="M14" s="211"/>
      <c r="N14" s="211"/>
      <c r="O14" s="52"/>
    </row>
    <row r="15" spans="1:15" ht="18" customHeight="1">
      <c r="A15" s="556"/>
      <c r="B15" s="556"/>
      <c r="C15" s="556"/>
      <c r="D15" s="556"/>
      <c r="E15" s="556"/>
      <c r="F15" s="212"/>
      <c r="G15" s="212"/>
      <c r="H15" s="212"/>
      <c r="I15" s="212"/>
      <c r="K15" s="211"/>
      <c r="L15" s="211"/>
      <c r="M15" s="211"/>
      <c r="N15" s="211"/>
      <c r="O15" s="52"/>
    </row>
    <row r="16" spans="1:15" ht="18" customHeight="1">
      <c r="A16" s="557"/>
      <c r="B16" s="557"/>
      <c r="C16" s="557"/>
      <c r="D16" s="557"/>
      <c r="E16" s="557"/>
      <c r="F16" s="212"/>
      <c r="G16" s="212"/>
      <c r="H16" s="212"/>
      <c r="I16" s="212"/>
      <c r="K16" s="211"/>
      <c r="L16" s="211"/>
      <c r="M16" s="211"/>
      <c r="N16" s="211"/>
      <c r="O16" s="52"/>
    </row>
    <row r="17" spans="1:15" ht="18" customHeight="1">
      <c r="A17" s="557"/>
      <c r="B17" s="557"/>
      <c r="C17" s="557"/>
      <c r="D17" s="557"/>
      <c r="E17" s="557"/>
      <c r="F17" s="212"/>
      <c r="G17" s="212"/>
      <c r="H17" s="212"/>
      <c r="I17" s="212"/>
      <c r="K17" s="211"/>
      <c r="L17" s="211"/>
      <c r="M17" s="211"/>
      <c r="N17" s="211"/>
      <c r="O17" s="52"/>
    </row>
    <row r="18" spans="1:15" ht="18" customHeight="1">
      <c r="A18" s="555"/>
      <c r="B18" s="555"/>
      <c r="C18" s="555"/>
      <c r="D18" s="555"/>
      <c r="E18" s="555"/>
      <c r="F18" s="212"/>
      <c r="G18" s="212"/>
      <c r="H18" s="212"/>
      <c r="I18" s="212"/>
      <c r="K18" s="211"/>
      <c r="L18" s="211"/>
      <c r="M18" s="211"/>
      <c r="N18" s="211"/>
      <c r="O18" s="52"/>
    </row>
    <row r="19" spans="1:15" ht="18" customHeight="1">
      <c r="A19" s="211"/>
      <c r="B19" s="211"/>
      <c r="C19" s="211"/>
      <c r="D19" s="52"/>
      <c r="E19" s="52"/>
      <c r="F19" s="212"/>
      <c r="G19" s="212"/>
      <c r="H19" s="212"/>
      <c r="I19" s="212"/>
      <c r="K19" s="211"/>
      <c r="L19" s="211"/>
      <c r="M19" s="211"/>
      <c r="N19" s="211"/>
      <c r="O19" s="52"/>
    </row>
    <row r="20" spans="1:15" ht="18" customHeight="1">
      <c r="A20" s="556"/>
      <c r="B20" s="556"/>
      <c r="C20" s="556"/>
      <c r="D20" s="556"/>
      <c r="E20" s="556"/>
      <c r="F20" s="212"/>
      <c r="G20" s="212"/>
      <c r="H20" s="212"/>
      <c r="I20" s="212"/>
      <c r="K20" s="211"/>
      <c r="L20" s="211"/>
      <c r="M20" s="211"/>
      <c r="N20" s="211"/>
      <c r="O20" s="52"/>
    </row>
    <row r="21" spans="1:15" ht="18" customHeight="1">
      <c r="A21" s="556"/>
      <c r="B21" s="556"/>
      <c r="C21" s="556"/>
      <c r="D21" s="556"/>
      <c r="E21" s="556"/>
      <c r="F21" s="212"/>
      <c r="G21" s="212"/>
      <c r="H21" s="212"/>
      <c r="I21" s="212"/>
      <c r="K21" s="211"/>
      <c r="L21" s="211"/>
      <c r="M21" s="211"/>
      <c r="N21" s="211"/>
      <c r="O21" s="52"/>
    </row>
    <row r="22" spans="1:15" ht="18" customHeight="1">
      <c r="A22" s="559"/>
      <c r="B22" s="559"/>
      <c r="C22" s="559"/>
      <c r="D22" s="559"/>
      <c r="E22" s="559"/>
      <c r="F22" s="212"/>
      <c r="G22" s="212"/>
      <c r="H22" s="212"/>
      <c r="I22" s="212"/>
      <c r="K22" s="211"/>
      <c r="L22" s="211"/>
      <c r="M22" s="211"/>
      <c r="N22" s="211"/>
      <c r="O22" s="52"/>
    </row>
    <row r="23" spans="1:15" ht="18" customHeight="1">
      <c r="A23" s="557"/>
      <c r="B23" s="557"/>
      <c r="C23" s="557"/>
      <c r="D23" s="557"/>
      <c r="E23" s="557"/>
      <c r="F23" s="212"/>
      <c r="G23" s="212"/>
      <c r="H23" s="212"/>
      <c r="I23" s="212"/>
      <c r="K23" s="211"/>
      <c r="L23" s="211"/>
      <c r="M23" s="211"/>
      <c r="N23" s="211"/>
      <c r="O23" s="52"/>
    </row>
    <row r="24" spans="1:15" ht="18" customHeight="1">
      <c r="A24" s="555"/>
      <c r="B24" s="555"/>
      <c r="C24" s="555"/>
      <c r="D24" s="555"/>
      <c r="E24" s="555"/>
      <c r="F24" s="212"/>
      <c r="G24" s="212"/>
      <c r="H24" s="212"/>
      <c r="I24" s="212"/>
      <c r="K24" s="211"/>
      <c r="L24" s="211"/>
      <c r="M24" s="211"/>
      <c r="N24" s="211"/>
      <c r="O24" s="52"/>
    </row>
    <row r="25" spans="1:15" ht="18" customHeight="1">
      <c r="A25" s="211"/>
      <c r="B25" s="211"/>
      <c r="C25" s="211"/>
      <c r="D25" s="52"/>
      <c r="E25" s="52"/>
      <c r="F25" s="212"/>
      <c r="G25" s="212"/>
      <c r="H25" s="212"/>
      <c r="I25" s="212"/>
      <c r="K25" s="211"/>
      <c r="L25" s="211"/>
      <c r="M25" s="211"/>
      <c r="N25" s="211"/>
      <c r="O25" s="52"/>
    </row>
    <row r="26" spans="1:15" ht="12.75" customHeight="1">
      <c r="B26" s="53"/>
      <c r="C26" s="53"/>
      <c r="D26" s="53"/>
      <c r="E26" s="53"/>
      <c r="F26" s="53"/>
      <c r="K26" s="558"/>
      <c r="L26" s="558"/>
      <c r="M26" s="558"/>
      <c r="N26" s="558"/>
    </row>
    <row r="27" spans="1:15" hidden="1">
      <c r="A27" s="560"/>
      <c r="B27" s="560"/>
      <c r="C27" s="560"/>
      <c r="D27" s="560"/>
      <c r="E27" s="53"/>
    </row>
    <row r="28" spans="1:15" ht="37.5" customHeight="1">
      <c r="A28" s="96"/>
      <c r="B28" s="177"/>
      <c r="C28" s="177"/>
      <c r="D28" s="177"/>
      <c r="E28" s="177"/>
      <c r="F28" s="174" t="s">
        <v>251</v>
      </c>
      <c r="G28" s="174"/>
      <c r="H28" s="174"/>
      <c r="I28" s="174"/>
      <c r="J28" s="174"/>
      <c r="K28" s="174"/>
      <c r="L28" s="174"/>
      <c r="M28" s="95"/>
    </row>
    <row r="29" spans="1:15" ht="14.25" customHeight="1">
      <c r="A29" s="225"/>
      <c r="B29" s="175"/>
      <c r="C29" s="175"/>
      <c r="D29" s="175"/>
      <c r="E29" s="175"/>
      <c r="F29" s="175"/>
      <c r="G29" s="95"/>
      <c r="H29" s="95"/>
      <c r="I29" s="95"/>
      <c r="J29" s="95"/>
      <c r="K29" s="95"/>
      <c r="L29" s="95"/>
      <c r="M29" s="95"/>
    </row>
    <row r="30" spans="1:15" ht="30.75" customHeight="1">
      <c r="A30" s="225"/>
      <c r="B30" s="554" t="s">
        <v>354</v>
      </c>
      <c r="C30" s="554"/>
      <c r="D30" s="554"/>
      <c r="E30" s="554"/>
      <c r="F30" s="554"/>
      <c r="G30" s="554"/>
      <c r="H30" s="554"/>
      <c r="I30" s="554"/>
      <c r="J30" s="554"/>
      <c r="K30" s="554"/>
      <c r="L30" s="554"/>
      <c r="M30" s="95"/>
    </row>
    <row r="31" spans="1:15" ht="21" customHeight="1">
      <c r="A31" s="96"/>
      <c r="B31" s="174"/>
      <c r="C31" s="174"/>
      <c r="D31" s="174"/>
      <c r="E31" s="96"/>
      <c r="F31" s="95"/>
      <c r="G31" s="95"/>
      <c r="H31" s="95"/>
      <c r="I31" s="95"/>
      <c r="J31" s="95"/>
      <c r="K31" s="95"/>
      <c r="L31" s="95"/>
      <c r="M31" s="95"/>
    </row>
    <row r="32" spans="1:15" ht="39.75" customHeight="1">
      <c r="A32" s="225"/>
      <c r="B32" s="175"/>
      <c r="C32" s="175"/>
      <c r="D32" s="175"/>
      <c r="E32" s="175"/>
      <c r="F32" s="174" t="s">
        <v>94</v>
      </c>
      <c r="G32" s="174"/>
      <c r="H32" s="174"/>
      <c r="I32" s="174"/>
      <c r="J32" s="174"/>
      <c r="K32" s="174"/>
      <c r="L32" s="174"/>
      <c r="M32" s="95"/>
    </row>
    <row r="33" spans="1:14" ht="20.25" customHeight="1">
      <c r="A33" s="53"/>
      <c r="B33" s="210"/>
      <c r="C33" s="210"/>
      <c r="D33" s="210"/>
      <c r="E33" s="210"/>
    </row>
    <row r="34" spans="1:14" ht="22.5" customHeight="1">
      <c r="A34" s="52"/>
      <c r="B34" s="214"/>
      <c r="C34" s="214"/>
      <c r="D34" s="214"/>
      <c r="E34" s="214"/>
      <c r="F34" s="176" t="s">
        <v>146</v>
      </c>
      <c r="G34" s="176"/>
      <c r="H34" s="176"/>
      <c r="I34" s="176"/>
      <c r="J34" s="176"/>
      <c r="K34" s="176"/>
      <c r="L34" s="176"/>
    </row>
    <row r="35" spans="1:14" ht="18.75" customHeight="1">
      <c r="A35" s="53"/>
      <c r="B35" s="213"/>
      <c r="C35" s="213"/>
      <c r="D35" s="213"/>
      <c r="E35" s="213"/>
      <c r="F35" s="98"/>
      <c r="G35" s="94"/>
      <c r="H35" s="94"/>
      <c r="I35" s="94"/>
      <c r="J35" s="94"/>
      <c r="K35" s="94"/>
      <c r="L35" s="94"/>
    </row>
    <row r="36" spans="1:14" ht="30.75" customHeight="1">
      <c r="A36" s="53"/>
      <c r="B36" s="210"/>
      <c r="C36" s="210"/>
      <c r="D36" s="210"/>
      <c r="E36" s="210"/>
      <c r="F36" s="173" t="s">
        <v>347</v>
      </c>
      <c r="G36" s="173"/>
      <c r="H36" s="173"/>
      <c r="I36" s="173"/>
      <c r="J36" s="173"/>
      <c r="K36" s="173"/>
      <c r="L36" s="173"/>
    </row>
    <row r="37" spans="1:14">
      <c r="A37" s="558"/>
      <c r="B37" s="558"/>
      <c r="C37" s="558"/>
      <c r="D37" s="558"/>
    </row>
    <row r="38" spans="1:14" ht="18.75" customHeight="1">
      <c r="A38" s="560"/>
      <c r="B38" s="560"/>
      <c r="C38" s="560"/>
      <c r="D38" s="560"/>
      <c r="E38" s="52"/>
      <c r="F38" s="52"/>
      <c r="G38" s="52"/>
      <c r="H38" s="52"/>
      <c r="J38" s="561"/>
      <c r="K38" s="561"/>
      <c r="L38" s="561"/>
      <c r="M38" s="561"/>
    </row>
    <row r="39" spans="1:14">
      <c r="A39" s="563"/>
      <c r="B39" s="563"/>
      <c r="C39" s="563"/>
      <c r="D39" s="563"/>
      <c r="E39" s="563"/>
      <c r="F39" s="52"/>
      <c r="G39" s="52"/>
      <c r="H39" s="52"/>
      <c r="J39" s="561"/>
      <c r="K39" s="561"/>
      <c r="L39" s="561"/>
      <c r="M39" s="561"/>
    </row>
    <row r="40" spans="1:14" ht="20.25">
      <c r="A40" s="556"/>
      <c r="B40" s="556"/>
      <c r="C40" s="556"/>
      <c r="D40" s="556"/>
      <c r="E40" s="556"/>
      <c r="F40" s="53"/>
      <c r="G40" s="53"/>
      <c r="H40" s="53"/>
      <c r="J40" s="560"/>
      <c r="K40" s="560"/>
      <c r="L40" s="560"/>
      <c r="M40" s="560"/>
    </row>
    <row r="41" spans="1:14" ht="20.25">
      <c r="A41" s="556"/>
      <c r="B41" s="556"/>
      <c r="C41" s="556"/>
      <c r="D41" s="556"/>
      <c r="E41" s="556"/>
      <c r="F41" s="53"/>
      <c r="G41" s="53"/>
      <c r="H41" s="562"/>
      <c r="I41" s="562"/>
      <c r="J41" s="562"/>
      <c r="K41" s="562"/>
      <c r="L41" s="562"/>
      <c r="M41" s="562"/>
    </row>
    <row r="42" spans="1:14" ht="16.5" customHeight="1">
      <c r="A42" s="556"/>
      <c r="B42" s="556"/>
      <c r="C42" s="556"/>
      <c r="D42" s="556"/>
      <c r="E42" s="556"/>
      <c r="F42" s="52"/>
      <c r="G42" s="52"/>
      <c r="H42" s="562"/>
      <c r="I42" s="562"/>
      <c r="J42" s="562"/>
      <c r="K42" s="562"/>
      <c r="L42" s="562"/>
      <c r="M42" s="562"/>
    </row>
    <row r="43" spans="1:14" ht="19.5" customHeight="1">
      <c r="A43" s="557"/>
      <c r="B43" s="557"/>
      <c r="C43" s="557"/>
      <c r="D43" s="557"/>
      <c r="E43" s="557"/>
      <c r="F43" s="53"/>
      <c r="G43" s="53"/>
      <c r="H43" s="558"/>
      <c r="I43" s="558"/>
      <c r="J43" s="558"/>
      <c r="K43" s="558"/>
      <c r="L43" s="558"/>
      <c r="M43" s="558"/>
    </row>
    <row r="44" spans="1:14" ht="20.25">
      <c r="A44" s="555"/>
      <c r="B44" s="555"/>
      <c r="C44" s="555"/>
      <c r="D44" s="555"/>
      <c r="E44" s="555"/>
      <c r="F44" s="53"/>
      <c r="G44" s="53"/>
      <c r="H44" s="558"/>
      <c r="I44" s="558"/>
      <c r="J44" s="558"/>
      <c r="K44" s="558"/>
      <c r="L44" s="558"/>
      <c r="M44" s="558"/>
    </row>
    <row r="45" spans="1:14" ht="20.25">
      <c r="A45" s="560"/>
      <c r="B45" s="560"/>
      <c r="C45" s="560"/>
      <c r="D45" s="560"/>
      <c r="E45" s="54"/>
      <c r="F45" s="54"/>
      <c r="G45" s="54"/>
      <c r="H45" s="555"/>
      <c r="I45" s="555"/>
      <c r="J45" s="555"/>
      <c r="K45" s="555"/>
      <c r="L45" s="555"/>
      <c r="M45" s="555"/>
    </row>
    <row r="46" spans="1:14" ht="15.75">
      <c r="G46" s="54"/>
      <c r="H46" s="54"/>
      <c r="I46" s="54"/>
      <c r="J46" s="54"/>
      <c r="K46" s="54"/>
      <c r="L46" s="54"/>
      <c r="M46" s="54"/>
      <c r="N46" s="54"/>
    </row>
    <row r="48" spans="1:14" ht="20.25">
      <c r="A48" s="556"/>
      <c r="B48" s="556"/>
      <c r="C48" s="556"/>
      <c r="D48" s="556"/>
      <c r="E48" s="556"/>
    </row>
    <row r="49" spans="1:13" ht="20.25">
      <c r="A49" s="556"/>
      <c r="B49" s="556"/>
      <c r="C49" s="556"/>
      <c r="D49" s="556"/>
      <c r="E49" s="556"/>
      <c r="H49" s="562"/>
      <c r="I49" s="562"/>
      <c r="J49" s="562"/>
      <c r="K49" s="562"/>
      <c r="L49" s="562"/>
      <c r="M49" s="562"/>
    </row>
    <row r="50" spans="1:13" ht="20.25">
      <c r="A50" s="556"/>
      <c r="B50" s="556"/>
      <c r="C50" s="556"/>
      <c r="D50" s="556"/>
      <c r="E50" s="556"/>
      <c r="H50" s="562"/>
      <c r="I50" s="562"/>
      <c r="J50" s="562"/>
      <c r="K50" s="562"/>
      <c r="L50" s="562"/>
      <c r="M50" s="562"/>
    </row>
    <row r="51" spans="1:13" ht="20.25">
      <c r="A51" s="557"/>
      <c r="B51" s="557"/>
      <c r="C51" s="557"/>
      <c r="D51" s="557"/>
      <c r="E51" s="557"/>
      <c r="H51" s="558"/>
      <c r="I51" s="558"/>
      <c r="J51" s="558"/>
      <c r="K51" s="558"/>
      <c r="L51" s="558"/>
      <c r="M51" s="558"/>
    </row>
    <row r="52" spans="1:13" ht="20.25">
      <c r="A52" s="555"/>
      <c r="B52" s="555"/>
      <c r="C52" s="555"/>
      <c r="D52" s="555"/>
      <c r="E52" s="555"/>
      <c r="H52" s="558"/>
      <c r="I52" s="558"/>
      <c r="J52" s="558"/>
      <c r="K52" s="558"/>
      <c r="L52" s="558"/>
      <c r="M52" s="558"/>
    </row>
    <row r="53" spans="1:13" ht="20.25">
      <c r="H53" s="555"/>
      <c r="I53" s="555"/>
      <c r="J53" s="555"/>
      <c r="K53" s="555"/>
      <c r="L53" s="555"/>
      <c r="M53" s="555"/>
    </row>
    <row r="68" spans="6:9">
      <c r="F68" s="558" t="s">
        <v>11</v>
      </c>
      <c r="G68" s="558"/>
      <c r="H68" s="558"/>
      <c r="I68" s="558"/>
    </row>
  </sheetData>
  <mergeCells count="62">
    <mergeCell ref="K1:N1"/>
    <mergeCell ref="A2:E2"/>
    <mergeCell ref="F2:J2"/>
    <mergeCell ref="K2:N2"/>
    <mergeCell ref="A3:E3"/>
    <mergeCell ref="F3:J3"/>
    <mergeCell ref="K3:N3"/>
    <mergeCell ref="A10:E10"/>
    <mergeCell ref="A4:E4"/>
    <mergeCell ref="A5:E5"/>
    <mergeCell ref="K5:O5"/>
    <mergeCell ref="A6:E6"/>
    <mergeCell ref="F6:I6"/>
    <mergeCell ref="K6:N6"/>
    <mergeCell ref="A7:B7"/>
    <mergeCell ref="F7:I7"/>
    <mergeCell ref="K7:N7"/>
    <mergeCell ref="A8:E8"/>
    <mergeCell ref="A9:E9"/>
    <mergeCell ref="A24:E24"/>
    <mergeCell ref="A11:E11"/>
    <mergeCell ref="A12:E12"/>
    <mergeCell ref="A14:E14"/>
    <mergeCell ref="A15:E15"/>
    <mergeCell ref="A16:E16"/>
    <mergeCell ref="A17:E17"/>
    <mergeCell ref="A18:E18"/>
    <mergeCell ref="A20:E20"/>
    <mergeCell ref="A21:E21"/>
    <mergeCell ref="A22:E22"/>
    <mergeCell ref="A23:E23"/>
    <mergeCell ref="A37:D37"/>
    <mergeCell ref="A38:D38"/>
    <mergeCell ref="J38:M38"/>
    <mergeCell ref="K26:N26"/>
    <mergeCell ref="A27:D27"/>
    <mergeCell ref="B30:L30"/>
    <mergeCell ref="A39:E39"/>
    <mergeCell ref="J39:M39"/>
    <mergeCell ref="A40:E40"/>
    <mergeCell ref="J40:M40"/>
    <mergeCell ref="A41:E41"/>
    <mergeCell ref="H41:M41"/>
    <mergeCell ref="A42:E42"/>
    <mergeCell ref="H42:M42"/>
    <mergeCell ref="A43:E43"/>
    <mergeCell ref="H43:M43"/>
    <mergeCell ref="A44:E44"/>
    <mergeCell ref="H44:M44"/>
    <mergeCell ref="F68:I68"/>
    <mergeCell ref="A45:D45"/>
    <mergeCell ref="H45:M45"/>
    <mergeCell ref="A48:E48"/>
    <mergeCell ref="A49:E49"/>
    <mergeCell ref="H49:M49"/>
    <mergeCell ref="A50:E50"/>
    <mergeCell ref="H50:M50"/>
    <mergeCell ref="A51:E51"/>
    <mergeCell ref="H51:M51"/>
    <mergeCell ref="A52:E52"/>
    <mergeCell ref="H52:M52"/>
    <mergeCell ref="H53:M53"/>
  </mergeCells>
  <pageMargins left="0.70866141732283472" right="0.70866141732283472" top="0.74803149606299213" bottom="0.74803149606299213" header="0.31496062992125984" footer="0.31496062992125984"/>
  <pageSetup paperSize="9" scale="60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J67"/>
  <sheetViews>
    <sheetView zoomScaleNormal="100" workbookViewId="0">
      <pane ySplit="6" topLeftCell="A22" activePane="bottomLeft" state="frozen"/>
      <selection pane="bottomLeft" activeCell="A31" sqref="A31:G37"/>
    </sheetView>
  </sheetViews>
  <sheetFormatPr defaultRowHeight="15"/>
  <cols>
    <col min="1" max="1" width="11.42578125" customWidth="1"/>
    <col min="2" max="2" width="52.85546875" customWidth="1"/>
    <col min="3" max="3" width="9.7109375" customWidth="1"/>
    <col min="7" max="7" width="12.85546875" customWidth="1"/>
  </cols>
  <sheetData>
    <row r="1" spans="1:10" ht="18.75">
      <c r="A1" s="572"/>
      <c r="B1" s="572"/>
      <c r="C1" s="572"/>
      <c r="D1" s="572"/>
      <c r="E1" s="572"/>
      <c r="F1" s="27"/>
      <c r="G1" s="27"/>
    </row>
    <row r="2" spans="1:10" ht="18.75">
      <c r="A2" s="572"/>
      <c r="B2" s="572"/>
      <c r="C2" s="198"/>
      <c r="D2" s="198"/>
      <c r="E2" s="198"/>
      <c r="F2" s="27"/>
      <c r="G2" s="27"/>
    </row>
    <row r="3" spans="1:10" ht="18.75">
      <c r="A3" s="572" t="s">
        <v>138</v>
      </c>
      <c r="B3" s="572"/>
      <c r="C3" s="198"/>
      <c r="D3" s="198"/>
      <c r="E3" s="198"/>
      <c r="F3" s="27"/>
      <c r="G3" s="27"/>
    </row>
    <row r="4" spans="1:10" ht="19.5" thickBot="1">
      <c r="A4" s="29" t="s">
        <v>62</v>
      </c>
      <c r="B4" s="29"/>
      <c r="C4" s="29"/>
      <c r="D4" s="29"/>
      <c r="E4" s="29"/>
      <c r="F4" s="27"/>
      <c r="G4" s="27"/>
    </row>
    <row r="5" spans="1:10" ht="33" customHeight="1" thickBot="1">
      <c r="A5" s="575" t="s">
        <v>0</v>
      </c>
      <c r="B5" s="570" t="s">
        <v>1</v>
      </c>
      <c r="C5" s="570" t="s">
        <v>2</v>
      </c>
      <c r="D5" s="573" t="s">
        <v>3</v>
      </c>
      <c r="E5" s="573"/>
      <c r="F5" s="574"/>
      <c r="G5" s="570" t="s">
        <v>7</v>
      </c>
    </row>
    <row r="6" spans="1:10" ht="23.25" customHeight="1" thickBot="1">
      <c r="A6" s="576"/>
      <c r="B6" s="571"/>
      <c r="C6" s="571"/>
      <c r="D6" s="30" t="s">
        <v>4</v>
      </c>
      <c r="E6" s="31" t="s">
        <v>5</v>
      </c>
      <c r="F6" s="30" t="s">
        <v>6</v>
      </c>
      <c r="G6" s="571"/>
    </row>
    <row r="7" spans="1:10" ht="24" customHeight="1" thickBot="1">
      <c r="A7" s="32"/>
      <c r="B7" s="33" t="s">
        <v>12</v>
      </c>
      <c r="C7" s="32"/>
      <c r="D7" s="34"/>
      <c r="E7" s="32"/>
      <c r="F7" s="34"/>
      <c r="G7" s="32"/>
    </row>
    <row r="8" spans="1:10" ht="17.25" customHeight="1" thickBot="1">
      <c r="A8" s="10">
        <v>302</v>
      </c>
      <c r="B8" s="25" t="s">
        <v>107</v>
      </c>
      <c r="C8" s="23">
        <v>205</v>
      </c>
      <c r="D8" s="104">
        <v>5</v>
      </c>
      <c r="E8" s="89">
        <v>6</v>
      </c>
      <c r="F8" s="105">
        <v>13</v>
      </c>
      <c r="G8" s="121">
        <f>(F8+D8)*4+E8*9</f>
        <v>126</v>
      </c>
    </row>
    <row r="9" spans="1:10" ht="15.75" thickBot="1">
      <c r="A9" s="23" t="s">
        <v>240</v>
      </c>
      <c r="B9" s="35" t="s">
        <v>239</v>
      </c>
      <c r="C9" s="23">
        <v>200</v>
      </c>
      <c r="D9" s="104">
        <v>4</v>
      </c>
      <c r="E9" s="89">
        <v>3</v>
      </c>
      <c r="F9" s="104">
        <v>20</v>
      </c>
      <c r="G9" s="121">
        <f>(F9+D9)*4+E9*9</f>
        <v>123</v>
      </c>
    </row>
    <row r="10" spans="1:10" ht="16.5" customHeight="1" thickBot="1">
      <c r="A10" s="23" t="s">
        <v>26</v>
      </c>
      <c r="B10" s="35" t="s">
        <v>75</v>
      </c>
      <c r="C10" s="36">
        <v>16.8</v>
      </c>
      <c r="D10" s="106">
        <v>1</v>
      </c>
      <c r="E10" s="107">
        <v>0</v>
      </c>
      <c r="F10" s="106">
        <v>7</v>
      </c>
      <c r="G10" s="107">
        <f>(F10+D10)*4+E10*9</f>
        <v>32</v>
      </c>
    </row>
    <row r="11" spans="1:10" ht="17.25" customHeight="1" thickBot="1">
      <c r="A11" s="23" t="s">
        <v>26</v>
      </c>
      <c r="B11" s="35" t="s">
        <v>234</v>
      </c>
      <c r="C11" s="23">
        <v>100</v>
      </c>
      <c r="D11" s="104">
        <v>4</v>
      </c>
      <c r="E11" s="89">
        <v>4</v>
      </c>
      <c r="F11" s="104">
        <v>10</v>
      </c>
      <c r="G11" s="89">
        <f>(D11+F11)*4+E11*9</f>
        <v>92</v>
      </c>
    </row>
    <row r="12" spans="1:10" ht="18.75" customHeight="1" thickBot="1">
      <c r="A12" s="23" t="s">
        <v>26</v>
      </c>
      <c r="B12" s="192" t="s">
        <v>322</v>
      </c>
      <c r="C12" s="525">
        <v>199.55</v>
      </c>
      <c r="D12" s="89">
        <v>5</v>
      </c>
      <c r="E12" s="526">
        <v>2</v>
      </c>
      <c r="F12" s="89">
        <v>23</v>
      </c>
      <c r="G12" s="89">
        <f>(D12+F12)*4+E12*9</f>
        <v>130</v>
      </c>
    </row>
    <row r="13" spans="1:10" ht="16.5" customHeight="1" thickBot="1">
      <c r="A13" s="75"/>
      <c r="B13" s="76" t="s">
        <v>8</v>
      </c>
      <c r="C13" s="83">
        <f>SUM(C8:C12)</f>
        <v>721.34999999999991</v>
      </c>
      <c r="D13" s="145">
        <f>SUM(D8:D12)</f>
        <v>19</v>
      </c>
      <c r="E13" s="145">
        <f>SUM(E8:E12)</f>
        <v>15</v>
      </c>
      <c r="F13" s="530">
        <f>SUM(F8:F12)</f>
        <v>73</v>
      </c>
      <c r="G13" s="136">
        <f>SUM(G8:G12)</f>
        <v>503</v>
      </c>
      <c r="H13" s="547">
        <f>D13/D13</f>
        <v>1</v>
      </c>
      <c r="I13" s="547">
        <f>E13/D13</f>
        <v>0.78947368421052633</v>
      </c>
      <c r="J13" s="547">
        <f>F13/D13</f>
        <v>3.8421052631578947</v>
      </c>
    </row>
    <row r="14" spans="1:10" ht="24" customHeight="1" thickBot="1">
      <c r="A14" s="41"/>
      <c r="B14" s="33" t="s">
        <v>60</v>
      </c>
      <c r="C14" s="197"/>
      <c r="D14" s="30"/>
      <c r="E14" s="31"/>
      <c r="F14" s="30"/>
      <c r="G14" s="31"/>
    </row>
    <row r="15" spans="1:10" ht="17.25" customHeight="1" thickBot="1">
      <c r="A15" s="10">
        <v>302</v>
      </c>
      <c r="B15" s="25" t="s">
        <v>107</v>
      </c>
      <c r="C15" s="23">
        <v>265</v>
      </c>
      <c r="D15" s="104">
        <v>6</v>
      </c>
      <c r="E15" s="89">
        <v>8</v>
      </c>
      <c r="F15" s="105">
        <v>15</v>
      </c>
      <c r="G15" s="121">
        <f>(F15+D15)*4+E15*9</f>
        <v>156</v>
      </c>
    </row>
    <row r="16" spans="1:10" ht="15" customHeight="1" thickBot="1">
      <c r="A16" s="23" t="s">
        <v>240</v>
      </c>
      <c r="B16" s="35" t="s">
        <v>239</v>
      </c>
      <c r="C16" s="23">
        <v>200</v>
      </c>
      <c r="D16" s="104">
        <v>4</v>
      </c>
      <c r="E16" s="89">
        <v>3</v>
      </c>
      <c r="F16" s="104">
        <v>20</v>
      </c>
      <c r="G16" s="121">
        <f>(F16+D16)*4+E16*9</f>
        <v>123</v>
      </c>
    </row>
    <row r="17" spans="1:10" ht="16.5" customHeight="1" thickBot="1">
      <c r="A17" s="23" t="s">
        <v>26</v>
      </c>
      <c r="B17" s="35" t="s">
        <v>75</v>
      </c>
      <c r="C17" s="23">
        <v>33.6</v>
      </c>
      <c r="D17" s="505">
        <v>2</v>
      </c>
      <c r="E17" s="89">
        <v>1</v>
      </c>
      <c r="F17" s="506">
        <v>14</v>
      </c>
      <c r="G17" s="107">
        <f>(D17+F17)*4+E17*9</f>
        <v>73</v>
      </c>
    </row>
    <row r="18" spans="1:10" ht="18.75" customHeight="1" thickBot="1">
      <c r="A18" s="23" t="s">
        <v>26</v>
      </c>
      <c r="B18" s="35" t="s">
        <v>234</v>
      </c>
      <c r="C18" s="23">
        <v>100</v>
      </c>
      <c r="D18" s="104">
        <v>4</v>
      </c>
      <c r="E18" s="89">
        <v>4</v>
      </c>
      <c r="F18" s="104">
        <v>10</v>
      </c>
      <c r="G18" s="89">
        <f>(D18+F18)*4+E18*9</f>
        <v>92</v>
      </c>
    </row>
    <row r="19" spans="1:10" ht="18.75" customHeight="1" thickBot="1">
      <c r="A19" s="23" t="s">
        <v>26</v>
      </c>
      <c r="B19" s="362" t="s">
        <v>322</v>
      </c>
      <c r="C19" s="527">
        <v>219.85</v>
      </c>
      <c r="D19" s="89">
        <v>5</v>
      </c>
      <c r="E19" s="104">
        <v>2</v>
      </c>
      <c r="F19" s="89">
        <v>25</v>
      </c>
      <c r="G19" s="89">
        <f>(D19+F19)*4+E19*9</f>
        <v>138</v>
      </c>
    </row>
    <row r="20" spans="1:10" ht="18.75" customHeight="1" thickBot="1">
      <c r="A20" s="78"/>
      <c r="B20" s="79" t="s">
        <v>8</v>
      </c>
      <c r="C20" s="133">
        <f>SUM(C15:C19)</f>
        <v>818.45</v>
      </c>
      <c r="D20" s="133">
        <f>SUM(D15:D19)</f>
        <v>21</v>
      </c>
      <c r="E20" s="133">
        <f>SUM(E15:E19)</f>
        <v>18</v>
      </c>
      <c r="F20" s="512">
        <f>SUM(F15:F19)</f>
        <v>84</v>
      </c>
      <c r="G20" s="513">
        <f>SUM(G15:G19)</f>
        <v>582</v>
      </c>
      <c r="H20" s="546">
        <f>D20/D20</f>
        <v>1</v>
      </c>
      <c r="I20" s="546">
        <f>E20/D20</f>
        <v>0.8571428571428571</v>
      </c>
      <c r="J20" s="546">
        <f>F20/D20</f>
        <v>4</v>
      </c>
    </row>
    <row r="21" spans="1:10" ht="26.25" customHeight="1" thickBot="1">
      <c r="A21" s="41"/>
      <c r="B21" s="43" t="s">
        <v>9</v>
      </c>
      <c r="C21" s="41"/>
      <c r="D21" s="44"/>
      <c r="E21" s="41"/>
      <c r="F21" s="44"/>
      <c r="G21" s="41"/>
    </row>
    <row r="22" spans="1:10" ht="21" customHeight="1" thickBot="1">
      <c r="A22" s="23">
        <v>16</v>
      </c>
      <c r="B22" s="35" t="s">
        <v>110</v>
      </c>
      <c r="C22" s="23">
        <v>70</v>
      </c>
      <c r="D22" s="112">
        <v>1</v>
      </c>
      <c r="E22" s="89">
        <v>5</v>
      </c>
      <c r="F22" s="112">
        <v>8</v>
      </c>
      <c r="G22" s="89">
        <f t="shared" ref="G22:G26" si="0">(D22+F22)*4+E22*9</f>
        <v>81</v>
      </c>
    </row>
    <row r="23" spans="1:10" ht="18.75" customHeight="1" thickBot="1">
      <c r="A23" s="41" t="s">
        <v>157</v>
      </c>
      <c r="B23" s="35" t="s">
        <v>365</v>
      </c>
      <c r="C23" s="31">
        <v>240</v>
      </c>
      <c r="D23" s="146">
        <v>5</v>
      </c>
      <c r="E23" s="147">
        <v>9</v>
      </c>
      <c r="F23" s="146">
        <v>24</v>
      </c>
      <c r="G23" s="89">
        <f t="shared" si="0"/>
        <v>197</v>
      </c>
    </row>
    <row r="24" spans="1:10" ht="18.75" customHeight="1" thickBot="1">
      <c r="A24" s="10">
        <v>377</v>
      </c>
      <c r="B24" s="6" t="s">
        <v>139</v>
      </c>
      <c r="C24" s="10">
        <v>100</v>
      </c>
      <c r="D24" s="104">
        <v>15</v>
      </c>
      <c r="E24" s="89">
        <v>11</v>
      </c>
      <c r="F24" s="104">
        <v>28</v>
      </c>
      <c r="G24" s="89">
        <f t="shared" si="0"/>
        <v>271</v>
      </c>
    </row>
    <row r="25" spans="1:10" ht="18.75" customHeight="1" thickBot="1">
      <c r="A25" s="26">
        <v>520</v>
      </c>
      <c r="B25" s="45" t="s">
        <v>47</v>
      </c>
      <c r="C25" s="26">
        <v>180</v>
      </c>
      <c r="D25" s="113">
        <v>4</v>
      </c>
      <c r="E25" s="114">
        <v>5</v>
      </c>
      <c r="F25" s="113">
        <v>25</v>
      </c>
      <c r="G25" s="89">
        <f t="shared" si="0"/>
        <v>161</v>
      </c>
    </row>
    <row r="26" spans="1:10" ht="15.75" thickBot="1">
      <c r="A26" s="23" t="s">
        <v>115</v>
      </c>
      <c r="B26" s="35" t="s">
        <v>339</v>
      </c>
      <c r="C26" s="23">
        <v>200</v>
      </c>
      <c r="D26" s="104">
        <v>0</v>
      </c>
      <c r="E26" s="89">
        <v>0</v>
      </c>
      <c r="F26" s="104">
        <v>11</v>
      </c>
      <c r="G26" s="89">
        <f t="shared" si="0"/>
        <v>44</v>
      </c>
    </row>
    <row r="27" spans="1:10" ht="15" customHeight="1" thickBot="1">
      <c r="A27" s="23" t="s">
        <v>26</v>
      </c>
      <c r="B27" s="35" t="s">
        <v>75</v>
      </c>
      <c r="C27" s="36">
        <v>28.65</v>
      </c>
      <c r="D27" s="106">
        <v>1</v>
      </c>
      <c r="E27" s="107">
        <v>0</v>
      </c>
      <c r="F27" s="106">
        <v>10</v>
      </c>
      <c r="G27" s="107">
        <f>(F27+D27)*4+E27*9</f>
        <v>44</v>
      </c>
    </row>
    <row r="28" spans="1:10" ht="20.25" customHeight="1" thickBot="1">
      <c r="A28" s="36" t="s">
        <v>26</v>
      </c>
      <c r="B28" s="37" t="s">
        <v>27</v>
      </c>
      <c r="C28" s="36">
        <v>16.8</v>
      </c>
      <c r="D28" s="106">
        <v>1</v>
      </c>
      <c r="E28" s="107">
        <v>0</v>
      </c>
      <c r="F28" s="106">
        <v>7</v>
      </c>
      <c r="G28" s="107">
        <f>(F28+D28)*4+E28*9</f>
        <v>32</v>
      </c>
    </row>
    <row r="29" spans="1:10" ht="21" customHeight="1" thickBot="1">
      <c r="A29" s="59"/>
      <c r="B29" s="60" t="s">
        <v>8</v>
      </c>
      <c r="C29" s="115">
        <f>SUM(C22:C28)</f>
        <v>835.44999999999993</v>
      </c>
      <c r="D29" s="115">
        <f>SUM(D22:D28)</f>
        <v>27</v>
      </c>
      <c r="E29" s="115">
        <f>SUM(E22:E28)</f>
        <v>30</v>
      </c>
      <c r="F29" s="115">
        <f>SUM(F22:F28)</f>
        <v>113</v>
      </c>
      <c r="G29" s="115">
        <f>SUM(G22:G28)</f>
        <v>830</v>
      </c>
      <c r="H29" s="547">
        <f>D29/D29</f>
        <v>1</v>
      </c>
      <c r="I29" s="547">
        <f>E29/D29</f>
        <v>1.1111111111111112</v>
      </c>
      <c r="J29" s="547">
        <f>F29/D29</f>
        <v>4.1851851851851851</v>
      </c>
    </row>
    <row r="30" spans="1:10" ht="25.5" customHeight="1" thickBot="1">
      <c r="A30" s="32"/>
      <c r="B30" s="33" t="s">
        <v>61</v>
      </c>
      <c r="C30" s="32"/>
      <c r="D30" s="34"/>
      <c r="E30" s="32"/>
      <c r="F30" s="34"/>
      <c r="G30" s="32"/>
    </row>
    <row r="31" spans="1:10" ht="18" customHeight="1" thickBot="1">
      <c r="A31" s="23">
        <v>16</v>
      </c>
      <c r="B31" s="35" t="s">
        <v>110</v>
      </c>
      <c r="C31" s="23">
        <v>100</v>
      </c>
      <c r="D31" s="112">
        <v>1</v>
      </c>
      <c r="E31" s="89">
        <v>5</v>
      </c>
      <c r="F31" s="112">
        <v>10</v>
      </c>
      <c r="G31" s="89">
        <f t="shared" ref="G31:G35" si="1">(D31+F31)*4+E31*9</f>
        <v>89</v>
      </c>
    </row>
    <row r="32" spans="1:10" ht="21" customHeight="1" thickBot="1">
      <c r="A32" s="41" t="s">
        <v>157</v>
      </c>
      <c r="B32" s="35" t="s">
        <v>365</v>
      </c>
      <c r="C32" s="23">
        <v>285</v>
      </c>
      <c r="D32" s="104">
        <v>7</v>
      </c>
      <c r="E32" s="89">
        <v>10</v>
      </c>
      <c r="F32" s="104">
        <v>17</v>
      </c>
      <c r="G32" s="89">
        <f t="shared" si="1"/>
        <v>186</v>
      </c>
    </row>
    <row r="33" spans="1:10" ht="20.25" customHeight="1" thickBot="1">
      <c r="A33" s="10">
        <v>377</v>
      </c>
      <c r="B33" s="6" t="s">
        <v>139</v>
      </c>
      <c r="C33" s="10">
        <v>100</v>
      </c>
      <c r="D33" s="104">
        <v>18</v>
      </c>
      <c r="E33" s="89">
        <v>13</v>
      </c>
      <c r="F33" s="104">
        <v>35</v>
      </c>
      <c r="G33" s="89">
        <f t="shared" si="1"/>
        <v>329</v>
      </c>
    </row>
    <row r="34" spans="1:10" ht="17.25" customHeight="1" thickBot="1">
      <c r="A34" s="26">
        <v>520</v>
      </c>
      <c r="B34" s="45" t="s">
        <v>47</v>
      </c>
      <c r="C34" s="26">
        <v>200</v>
      </c>
      <c r="D34" s="113">
        <v>4</v>
      </c>
      <c r="E34" s="114">
        <v>6</v>
      </c>
      <c r="F34" s="113">
        <v>27</v>
      </c>
      <c r="G34" s="89">
        <f t="shared" si="1"/>
        <v>178</v>
      </c>
    </row>
    <row r="35" spans="1:10" ht="15.75" thickBot="1">
      <c r="A35" s="23" t="s">
        <v>115</v>
      </c>
      <c r="B35" s="35" t="s">
        <v>339</v>
      </c>
      <c r="C35" s="23">
        <v>200</v>
      </c>
      <c r="D35" s="104">
        <v>0</v>
      </c>
      <c r="E35" s="89">
        <v>0</v>
      </c>
      <c r="F35" s="104">
        <v>11</v>
      </c>
      <c r="G35" s="89">
        <f t="shared" si="1"/>
        <v>44</v>
      </c>
    </row>
    <row r="36" spans="1:10" ht="15.75" thickBot="1">
      <c r="A36" s="23" t="s">
        <v>26</v>
      </c>
      <c r="B36" s="35" t="s">
        <v>75</v>
      </c>
      <c r="C36" s="23">
        <v>24.7</v>
      </c>
      <c r="D36" s="505">
        <v>1</v>
      </c>
      <c r="E36" s="89">
        <v>1</v>
      </c>
      <c r="F36" s="506">
        <v>10</v>
      </c>
      <c r="G36" s="107">
        <f>(D36+F36)*4+E36*9</f>
        <v>53</v>
      </c>
    </row>
    <row r="37" spans="1:10" ht="15" customHeight="1" thickBot="1">
      <c r="A37" s="36" t="s">
        <v>26</v>
      </c>
      <c r="B37" s="37" t="s">
        <v>27</v>
      </c>
      <c r="C37" s="36">
        <v>18.5</v>
      </c>
      <c r="D37" s="106">
        <v>1</v>
      </c>
      <c r="E37" s="107">
        <v>0</v>
      </c>
      <c r="F37" s="106">
        <v>7</v>
      </c>
      <c r="G37" s="107">
        <f>(F37+D37)*4+E37*9</f>
        <v>32</v>
      </c>
    </row>
    <row r="38" spans="1:10" ht="18.75" customHeight="1" thickBot="1">
      <c r="A38" s="67"/>
      <c r="B38" s="68" t="s">
        <v>8</v>
      </c>
      <c r="C38" s="123">
        <f>SUM(C31:C37)</f>
        <v>928.2</v>
      </c>
      <c r="D38" s="123">
        <f>SUM(D31:D37)</f>
        <v>32</v>
      </c>
      <c r="E38" s="123">
        <f>SUM(E31:E37)</f>
        <v>35</v>
      </c>
      <c r="F38" s="123">
        <f>SUM(F31:F37)</f>
        <v>117</v>
      </c>
      <c r="G38" s="123">
        <f>SUM(G31:G37)</f>
        <v>911</v>
      </c>
      <c r="H38" s="546">
        <f>D38/D38</f>
        <v>1</v>
      </c>
      <c r="I38" s="546">
        <f>E38/D38</f>
        <v>1.09375</v>
      </c>
      <c r="J38" s="546">
        <f>F38/D38</f>
        <v>3.65625</v>
      </c>
    </row>
    <row r="39" spans="1:10" ht="6.75" customHeight="1">
      <c r="A39" s="32"/>
      <c r="B39" s="46"/>
      <c r="C39" s="46"/>
      <c r="D39" s="124"/>
      <c r="E39" s="125"/>
      <c r="F39" s="124"/>
      <c r="G39" s="125"/>
      <c r="H39" s="12"/>
    </row>
    <row r="40" spans="1:10" ht="6" customHeight="1" thickBot="1">
      <c r="A40" s="32"/>
      <c r="B40" s="46"/>
      <c r="C40" s="46"/>
      <c r="D40" s="124"/>
      <c r="E40" s="125"/>
      <c r="F40" s="124"/>
      <c r="G40" s="125"/>
      <c r="H40" s="12"/>
    </row>
    <row r="41" spans="1:10" ht="19.5" customHeight="1" thickBot="1">
      <c r="A41" s="59"/>
      <c r="B41" s="60" t="s">
        <v>36</v>
      </c>
      <c r="C41" s="59"/>
      <c r="D41" s="128">
        <f>D29+D13</f>
        <v>46</v>
      </c>
      <c r="E41" s="127">
        <f>E29+E13</f>
        <v>45</v>
      </c>
      <c r="F41" s="128">
        <f>F29+F13</f>
        <v>186</v>
      </c>
      <c r="G41" s="127">
        <f>G29+G13</f>
        <v>1333</v>
      </c>
      <c r="H41" s="547">
        <f>D41/D41</f>
        <v>1</v>
      </c>
      <c r="I41" s="547">
        <f>E41/D41</f>
        <v>0.97826086956521741</v>
      </c>
      <c r="J41" s="547">
        <f>F41/D41</f>
        <v>4.0434782608695654</v>
      </c>
    </row>
    <row r="42" spans="1:10" ht="19.5" customHeight="1" thickBot="1">
      <c r="A42" s="73"/>
      <c r="B42" s="68" t="s">
        <v>65</v>
      </c>
      <c r="C42" s="74"/>
      <c r="D42" s="130">
        <f>D38+D20</f>
        <v>53</v>
      </c>
      <c r="E42" s="130">
        <f>E38+E20</f>
        <v>53</v>
      </c>
      <c r="F42" s="130">
        <f>F38+F20</f>
        <v>201</v>
      </c>
      <c r="G42" s="130">
        <f>G38+G20</f>
        <v>1493</v>
      </c>
      <c r="H42" s="546">
        <f>D42/D42</f>
        <v>1</v>
      </c>
      <c r="I42" s="546">
        <f>E42/D42</f>
        <v>1</v>
      </c>
      <c r="J42" s="546">
        <f>F42/D42</f>
        <v>3.7924528301886791</v>
      </c>
    </row>
    <row r="43" spans="1:10">
      <c r="A43" s="28"/>
      <c r="B43" s="577"/>
      <c r="C43" s="577"/>
      <c r="D43" s="577"/>
      <c r="E43" s="577"/>
      <c r="F43" s="577"/>
      <c r="G43" s="577"/>
      <c r="H43" s="12"/>
    </row>
    <row r="44" spans="1:10">
      <c r="B44" s="12"/>
      <c r="C44" s="12"/>
      <c r="D44" s="12"/>
      <c r="E44" s="12"/>
      <c r="F44" s="12"/>
      <c r="G44" s="12"/>
      <c r="H44" s="12"/>
    </row>
    <row r="45" spans="1:10">
      <c r="B45" s="12"/>
      <c r="C45" s="12"/>
      <c r="D45" s="12"/>
      <c r="E45" s="12"/>
      <c r="F45" s="12"/>
      <c r="G45" s="12"/>
      <c r="H45" s="12"/>
    </row>
    <row r="46" spans="1:10">
      <c r="B46" s="12"/>
      <c r="C46" s="12"/>
      <c r="D46" s="12"/>
      <c r="E46" s="12"/>
      <c r="F46" s="12"/>
      <c r="G46" s="12"/>
      <c r="H46" s="12"/>
    </row>
    <row r="47" spans="1:10">
      <c r="B47" s="12"/>
      <c r="C47" s="12"/>
      <c r="D47" s="12"/>
      <c r="E47" s="12"/>
      <c r="F47" s="12"/>
      <c r="G47" s="12"/>
      <c r="H47" s="12"/>
    </row>
    <row r="48" spans="1:10">
      <c r="B48" s="12"/>
      <c r="C48" s="12"/>
      <c r="D48" s="12"/>
      <c r="E48" s="12"/>
      <c r="F48" s="12"/>
      <c r="G48" s="12"/>
      <c r="H48" s="12"/>
    </row>
    <row r="49" spans="2:8">
      <c r="B49" s="12"/>
      <c r="C49" s="12"/>
      <c r="D49" s="12"/>
      <c r="E49" s="12"/>
      <c r="F49" s="12"/>
      <c r="G49" s="12"/>
      <c r="H49" s="12"/>
    </row>
    <row r="50" spans="2:8">
      <c r="B50" s="12"/>
      <c r="C50" s="12"/>
      <c r="D50" s="12"/>
      <c r="E50" s="12"/>
      <c r="F50" s="12"/>
      <c r="G50" s="12"/>
      <c r="H50" s="12"/>
    </row>
    <row r="51" spans="2:8">
      <c r="B51" s="12"/>
      <c r="C51" s="12"/>
      <c r="D51" s="12"/>
      <c r="E51" s="12"/>
      <c r="F51" s="12"/>
      <c r="G51" s="12"/>
      <c r="H51" s="12"/>
    </row>
    <row r="52" spans="2:8">
      <c r="B52" s="12"/>
      <c r="C52" s="12"/>
      <c r="D52" s="12"/>
      <c r="E52" s="12"/>
      <c r="F52" s="12"/>
      <c r="G52" s="12"/>
      <c r="H52" s="12"/>
    </row>
    <row r="53" spans="2:8">
      <c r="B53" s="12"/>
      <c r="C53" s="12"/>
      <c r="D53" s="12"/>
      <c r="E53" s="12"/>
      <c r="F53" s="12"/>
      <c r="G53" s="12"/>
      <c r="H53" s="12"/>
    </row>
    <row r="54" spans="2:8">
      <c r="B54" s="12"/>
      <c r="C54" s="12"/>
      <c r="D54" s="12"/>
      <c r="E54" s="12"/>
      <c r="F54" s="12"/>
      <c r="G54" s="12"/>
      <c r="H54" s="12"/>
    </row>
    <row r="55" spans="2:8">
      <c r="B55" s="12"/>
      <c r="C55" s="12"/>
      <c r="D55" s="12"/>
      <c r="E55" s="12"/>
      <c r="F55" s="12"/>
      <c r="G55" s="12"/>
      <c r="H55" s="12"/>
    </row>
    <row r="56" spans="2:8">
      <c r="B56" s="12"/>
      <c r="C56" s="12"/>
      <c r="D56" s="12"/>
      <c r="E56" s="12"/>
      <c r="F56" s="12"/>
      <c r="G56" s="12"/>
      <c r="H56" s="12"/>
    </row>
    <row r="57" spans="2:8">
      <c r="B57" s="12"/>
      <c r="C57" s="12"/>
      <c r="D57" s="12"/>
      <c r="E57" s="12"/>
      <c r="F57" s="12"/>
      <c r="G57" s="12"/>
      <c r="H57" s="12"/>
    </row>
    <row r="58" spans="2:8">
      <c r="B58" s="12"/>
      <c r="C58" s="12"/>
      <c r="D58" s="12"/>
      <c r="E58" s="12"/>
      <c r="F58" s="12"/>
      <c r="G58" s="12"/>
      <c r="H58" s="12"/>
    </row>
    <row r="59" spans="2:8">
      <c r="B59" s="12"/>
      <c r="C59" s="12"/>
      <c r="D59" s="12"/>
      <c r="E59" s="12"/>
      <c r="F59" s="12"/>
      <c r="G59" s="12"/>
      <c r="H59" s="12"/>
    </row>
    <row r="60" spans="2:8">
      <c r="B60" s="12"/>
      <c r="C60" s="12"/>
      <c r="D60" s="12"/>
      <c r="E60" s="12"/>
      <c r="F60" s="12"/>
      <c r="G60" s="12"/>
      <c r="H60" s="12"/>
    </row>
    <row r="61" spans="2:8">
      <c r="B61" s="12"/>
      <c r="C61" s="12"/>
      <c r="D61" s="12"/>
      <c r="E61" s="12"/>
      <c r="F61" s="12"/>
      <c r="G61" s="12"/>
      <c r="H61" s="12"/>
    </row>
    <row r="62" spans="2:8">
      <c r="B62" s="12"/>
      <c r="C62" s="12"/>
      <c r="D62" s="12"/>
      <c r="E62" s="12"/>
      <c r="F62" s="12"/>
      <c r="G62" s="12"/>
      <c r="H62" s="12"/>
    </row>
    <row r="63" spans="2:8">
      <c r="B63" s="12"/>
      <c r="C63" s="12"/>
      <c r="D63" s="12"/>
      <c r="E63" s="12"/>
      <c r="F63" s="12"/>
      <c r="G63" s="12"/>
      <c r="H63" s="12"/>
    </row>
    <row r="64" spans="2:8">
      <c r="B64" s="12"/>
      <c r="C64" s="12"/>
      <c r="D64" s="12"/>
      <c r="E64" s="12"/>
      <c r="F64" s="12"/>
      <c r="G64" s="12"/>
      <c r="H64" s="12"/>
    </row>
    <row r="65" spans="2:8">
      <c r="B65" s="12"/>
      <c r="C65" s="12"/>
      <c r="D65" s="12"/>
      <c r="E65" s="12"/>
      <c r="F65" s="12"/>
      <c r="G65" s="12"/>
      <c r="H65" s="12"/>
    </row>
    <row r="66" spans="2:8">
      <c r="B66" s="12"/>
      <c r="C66" s="12"/>
      <c r="D66" s="12"/>
      <c r="E66" s="12"/>
      <c r="F66" s="12"/>
      <c r="G66" s="12"/>
      <c r="H66" s="12"/>
    </row>
    <row r="67" spans="2:8">
      <c r="B67" s="12"/>
      <c r="C67" s="12"/>
      <c r="D67" s="12"/>
      <c r="E67" s="12"/>
      <c r="F67" s="12"/>
      <c r="G67" s="12"/>
      <c r="H67" s="12"/>
    </row>
  </sheetData>
  <mergeCells count="9">
    <mergeCell ref="G5:G6"/>
    <mergeCell ref="B43:G43"/>
    <mergeCell ref="A1:E1"/>
    <mergeCell ref="A2:B2"/>
    <mergeCell ref="A3:B3"/>
    <mergeCell ref="A5:A6"/>
    <mergeCell ref="B5:B6"/>
    <mergeCell ref="C5:C6"/>
    <mergeCell ref="D5:F5"/>
  </mergeCells>
  <pageMargins left="0.70866141732283472" right="0.31496062992125984" top="0.55118110236220474" bottom="0.15748031496062992" header="0" footer="0"/>
  <pageSetup paperSize="9" scale="80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9.9978637043366805E-2"/>
  </sheetPr>
  <dimension ref="A1:H67"/>
  <sheetViews>
    <sheetView zoomScaleNormal="100" workbookViewId="0">
      <pane ySplit="6" topLeftCell="A7" activePane="bottomLeft" state="frozen"/>
      <selection pane="bottomLeft" activeCell="C34" sqref="C34"/>
    </sheetView>
  </sheetViews>
  <sheetFormatPr defaultRowHeight="15"/>
  <cols>
    <col min="1" max="1" width="11.42578125" customWidth="1"/>
    <col min="2" max="2" width="52.85546875" customWidth="1"/>
    <col min="3" max="3" width="9.7109375" customWidth="1"/>
    <col min="7" max="7" width="12.85546875" customWidth="1"/>
  </cols>
  <sheetData>
    <row r="1" spans="1:7" ht="18.75">
      <c r="A1" s="572"/>
      <c r="B1" s="572"/>
      <c r="C1" s="572"/>
      <c r="D1" s="572"/>
      <c r="E1" s="572"/>
      <c r="F1" s="27"/>
      <c r="G1" s="27"/>
    </row>
    <row r="2" spans="1:7" ht="18.75">
      <c r="A2" s="572"/>
      <c r="B2" s="572"/>
      <c r="C2" s="202"/>
      <c r="D2" s="202"/>
      <c r="E2" s="202"/>
      <c r="F2" s="27"/>
      <c r="G2" s="27"/>
    </row>
    <row r="3" spans="1:7" ht="18.75">
      <c r="A3" s="572" t="s">
        <v>138</v>
      </c>
      <c r="B3" s="572"/>
      <c r="C3" s="202"/>
      <c r="D3" s="202"/>
      <c r="E3" s="202"/>
      <c r="F3" s="27"/>
      <c r="G3" s="27"/>
    </row>
    <row r="4" spans="1:7" ht="19.5" thickBot="1">
      <c r="A4" s="29" t="s">
        <v>62</v>
      </c>
      <c r="B4" s="29"/>
      <c r="C4" s="29"/>
      <c r="D4" s="29"/>
      <c r="E4" s="29"/>
      <c r="F4" s="27"/>
      <c r="G4" s="27"/>
    </row>
    <row r="5" spans="1:7" ht="33" customHeight="1" thickBot="1">
      <c r="A5" s="575" t="s">
        <v>0</v>
      </c>
      <c r="B5" s="570" t="s">
        <v>1</v>
      </c>
      <c r="C5" s="570" t="s">
        <v>2</v>
      </c>
      <c r="D5" s="573" t="s">
        <v>3</v>
      </c>
      <c r="E5" s="573"/>
      <c r="F5" s="574"/>
      <c r="G5" s="570" t="s">
        <v>7</v>
      </c>
    </row>
    <row r="6" spans="1:7" ht="23.25" customHeight="1" thickBot="1">
      <c r="A6" s="576"/>
      <c r="B6" s="571"/>
      <c r="C6" s="571"/>
      <c r="D6" s="30" t="s">
        <v>4</v>
      </c>
      <c r="E6" s="31" t="s">
        <v>5</v>
      </c>
      <c r="F6" s="30" t="s">
        <v>6</v>
      </c>
      <c r="G6" s="571"/>
    </row>
    <row r="7" spans="1:7" ht="24" customHeight="1" thickBot="1">
      <c r="A7" s="32"/>
      <c r="B7" s="33" t="s">
        <v>12</v>
      </c>
      <c r="C7" s="32"/>
      <c r="D7" s="34"/>
      <c r="E7" s="32"/>
      <c r="F7" s="34"/>
      <c r="G7" s="32"/>
    </row>
    <row r="8" spans="1:7" ht="19.5" customHeight="1" thickBot="1">
      <c r="A8" s="10">
        <v>302</v>
      </c>
      <c r="B8" s="25" t="s">
        <v>107</v>
      </c>
      <c r="C8" s="23">
        <v>205</v>
      </c>
      <c r="D8" s="104">
        <v>5</v>
      </c>
      <c r="E8" s="89">
        <v>6</v>
      </c>
      <c r="F8" s="105">
        <v>13</v>
      </c>
      <c r="G8" s="121">
        <f>(F8+D8)*4+E8*9</f>
        <v>126</v>
      </c>
    </row>
    <row r="9" spans="1:7" ht="17.25" customHeight="1" thickBot="1">
      <c r="A9" s="23" t="s">
        <v>240</v>
      </c>
      <c r="B9" s="35" t="s">
        <v>239</v>
      </c>
      <c r="C9" s="23">
        <v>200</v>
      </c>
      <c r="D9" s="104">
        <v>6</v>
      </c>
      <c r="E9" s="89">
        <v>6</v>
      </c>
      <c r="F9" s="104">
        <v>34</v>
      </c>
      <c r="G9" s="121">
        <f>(F9+D9)*4+E9*9</f>
        <v>214</v>
      </c>
    </row>
    <row r="10" spans="1:7" ht="15.75" thickBot="1">
      <c r="A10" s="23" t="s">
        <v>26</v>
      </c>
      <c r="B10" s="35" t="s">
        <v>75</v>
      </c>
      <c r="C10" s="36">
        <v>16.8</v>
      </c>
      <c r="D10" s="106">
        <v>1</v>
      </c>
      <c r="E10" s="107">
        <v>0</v>
      </c>
      <c r="F10" s="106">
        <v>7</v>
      </c>
      <c r="G10" s="107">
        <f>(F10+D10)*4+E10*9</f>
        <v>32</v>
      </c>
    </row>
    <row r="11" spans="1:7" ht="16.5" customHeight="1" thickBot="1">
      <c r="A11" s="23" t="s">
        <v>26</v>
      </c>
      <c r="B11" s="35" t="s">
        <v>234</v>
      </c>
      <c r="C11" s="23">
        <v>100</v>
      </c>
      <c r="D11" s="104">
        <v>4</v>
      </c>
      <c r="E11" s="89">
        <v>4</v>
      </c>
      <c r="F11" s="104">
        <v>10</v>
      </c>
      <c r="G11" s="89">
        <f>(D11+F11)*4+E11*9</f>
        <v>92</v>
      </c>
    </row>
    <row r="12" spans="1:7" ht="17.25" customHeight="1" thickBot="1">
      <c r="A12" s="23" t="s">
        <v>26</v>
      </c>
      <c r="B12" s="192" t="s">
        <v>322</v>
      </c>
      <c r="C12" s="525">
        <v>199.55</v>
      </c>
      <c r="D12" s="89">
        <v>5</v>
      </c>
      <c r="E12" s="526">
        <v>2</v>
      </c>
      <c r="F12" s="89">
        <v>23</v>
      </c>
      <c r="G12" s="89">
        <f>(D12+F12)*4+E12*9</f>
        <v>130</v>
      </c>
    </row>
    <row r="13" spans="1:7" ht="21" customHeight="1" thickBot="1">
      <c r="A13" s="75"/>
      <c r="B13" s="76" t="s">
        <v>8</v>
      </c>
      <c r="C13" s="83">
        <f>SUM(C8:C12)</f>
        <v>721.34999999999991</v>
      </c>
      <c r="D13" s="145">
        <f>SUM(D8:D12)</f>
        <v>21</v>
      </c>
      <c r="E13" s="145">
        <f>SUM(E8:E12)</f>
        <v>18</v>
      </c>
      <c r="F13" s="145">
        <f>SUM(F8:F12)</f>
        <v>87</v>
      </c>
      <c r="G13" s="145">
        <f>SUM(G8:G12)</f>
        <v>594</v>
      </c>
    </row>
    <row r="14" spans="1:7" ht="24" customHeight="1" thickBot="1">
      <c r="A14" s="41"/>
      <c r="B14" s="33" t="s">
        <v>60</v>
      </c>
      <c r="C14" s="201"/>
      <c r="D14" s="30"/>
      <c r="E14" s="31"/>
      <c r="F14" s="30"/>
      <c r="G14" s="31"/>
    </row>
    <row r="15" spans="1:7" ht="20.25" customHeight="1" thickBot="1">
      <c r="A15" s="10">
        <v>302</v>
      </c>
      <c r="B15" s="25" t="s">
        <v>107</v>
      </c>
      <c r="C15" s="23">
        <v>255</v>
      </c>
      <c r="D15" s="104">
        <v>6</v>
      </c>
      <c r="E15" s="89">
        <v>8</v>
      </c>
      <c r="F15" s="105">
        <v>15</v>
      </c>
      <c r="G15" s="121">
        <f>(F15+D15)*4+E15*9</f>
        <v>156</v>
      </c>
    </row>
    <row r="16" spans="1:7" ht="17.25" customHeight="1" thickBot="1">
      <c r="A16" s="23" t="s">
        <v>240</v>
      </c>
      <c r="B16" s="35" t="s">
        <v>239</v>
      </c>
      <c r="C16" s="23">
        <v>200</v>
      </c>
      <c r="D16" s="104">
        <v>6</v>
      </c>
      <c r="E16" s="89">
        <v>6</v>
      </c>
      <c r="F16" s="104">
        <v>34</v>
      </c>
      <c r="G16" s="121">
        <f>(F16+D16)*4+E16*9</f>
        <v>214</v>
      </c>
    </row>
    <row r="17" spans="1:7" ht="15" customHeight="1" thickBot="1">
      <c r="A17" s="23" t="s">
        <v>26</v>
      </c>
      <c r="B17" s="35" t="s">
        <v>75</v>
      </c>
      <c r="C17" s="23">
        <v>33.6</v>
      </c>
      <c r="D17" s="505">
        <v>2</v>
      </c>
      <c r="E17" s="89">
        <v>1</v>
      </c>
      <c r="F17" s="506">
        <v>14</v>
      </c>
      <c r="G17" s="107">
        <f>(D17+F17)*4+E17*9</f>
        <v>73</v>
      </c>
    </row>
    <row r="18" spans="1:7" ht="16.5" customHeight="1" thickBot="1">
      <c r="A18" s="23" t="s">
        <v>26</v>
      </c>
      <c r="B18" s="35" t="s">
        <v>234</v>
      </c>
      <c r="C18" s="23">
        <v>100</v>
      </c>
      <c r="D18" s="104">
        <v>4</v>
      </c>
      <c r="E18" s="89">
        <v>4</v>
      </c>
      <c r="F18" s="104">
        <v>10</v>
      </c>
      <c r="G18" s="89">
        <f>(D18+F18)*4+E18*9</f>
        <v>92</v>
      </c>
    </row>
    <row r="19" spans="1:7" ht="18" customHeight="1" thickBot="1">
      <c r="A19" s="23" t="s">
        <v>26</v>
      </c>
      <c r="B19" s="362" t="s">
        <v>322</v>
      </c>
      <c r="C19" s="527">
        <v>219.85</v>
      </c>
      <c r="D19" s="89">
        <v>5</v>
      </c>
      <c r="E19" s="104">
        <v>2</v>
      </c>
      <c r="F19" s="89">
        <v>25</v>
      </c>
      <c r="G19" s="89">
        <f>(D19+F19)*4+E19*9</f>
        <v>138</v>
      </c>
    </row>
    <row r="20" spans="1:7" ht="23.25" customHeight="1" thickBot="1">
      <c r="A20" s="78"/>
      <c r="B20" s="79" t="s">
        <v>8</v>
      </c>
      <c r="C20" s="133">
        <f>SUM(C15:C19)</f>
        <v>808.45</v>
      </c>
      <c r="D20" s="133">
        <f>SUM(D15:D19)</f>
        <v>23</v>
      </c>
      <c r="E20" s="133">
        <f>SUM(E15:E19)</f>
        <v>21</v>
      </c>
      <c r="F20" s="133">
        <f>SUM(F15:F19)</f>
        <v>98</v>
      </c>
      <c r="G20" s="133">
        <f>SUM(G15:G19)</f>
        <v>673</v>
      </c>
    </row>
    <row r="21" spans="1:7" ht="26.25" customHeight="1" thickBot="1">
      <c r="A21" s="41"/>
      <c r="B21" s="43" t="s">
        <v>9</v>
      </c>
      <c r="C21" s="41"/>
      <c r="D21" s="44"/>
      <c r="E21" s="41"/>
      <c r="F21" s="44"/>
      <c r="G21" s="41"/>
    </row>
    <row r="22" spans="1:7" ht="21" customHeight="1" thickBot="1">
      <c r="A22" s="23">
        <v>16</v>
      </c>
      <c r="B22" s="35" t="s">
        <v>110</v>
      </c>
      <c r="C22" s="23">
        <v>70</v>
      </c>
      <c r="D22" s="112">
        <v>1</v>
      </c>
      <c r="E22" s="89">
        <v>5</v>
      </c>
      <c r="F22" s="112">
        <v>8</v>
      </c>
      <c r="G22" s="89">
        <f t="shared" ref="G22:G24" si="0">(D22+F22)*4+E22*9</f>
        <v>81</v>
      </c>
    </row>
    <row r="23" spans="1:7" ht="18.75" customHeight="1" thickBot="1">
      <c r="A23" s="41" t="s">
        <v>157</v>
      </c>
      <c r="B23" s="35" t="s">
        <v>338</v>
      </c>
      <c r="C23" s="31">
        <v>205</v>
      </c>
      <c r="D23" s="146">
        <v>5</v>
      </c>
      <c r="E23" s="147">
        <v>9</v>
      </c>
      <c r="F23" s="146">
        <v>24</v>
      </c>
      <c r="G23" s="89">
        <f t="shared" si="0"/>
        <v>197</v>
      </c>
    </row>
    <row r="24" spans="1:7" ht="18.75" customHeight="1" thickBot="1">
      <c r="A24" s="10">
        <v>377</v>
      </c>
      <c r="B24" s="6" t="s">
        <v>139</v>
      </c>
      <c r="C24" s="10">
        <v>100</v>
      </c>
      <c r="D24" s="104">
        <v>15</v>
      </c>
      <c r="E24" s="89">
        <v>11</v>
      </c>
      <c r="F24" s="104">
        <v>28</v>
      </c>
      <c r="G24" s="89">
        <f t="shared" si="0"/>
        <v>271</v>
      </c>
    </row>
    <row r="25" spans="1:7" ht="18.75" customHeight="1" thickBot="1">
      <c r="A25" s="26" t="s">
        <v>92</v>
      </c>
      <c r="B25" s="45" t="s">
        <v>93</v>
      </c>
      <c r="C25" s="26">
        <v>180</v>
      </c>
      <c r="D25" s="113">
        <v>4</v>
      </c>
      <c r="E25" s="114">
        <v>5</v>
      </c>
      <c r="F25" s="113">
        <v>25</v>
      </c>
      <c r="G25" s="89">
        <f t="shared" ref="G25:G26" si="1">(D25+F25)*4+E25*9</f>
        <v>161</v>
      </c>
    </row>
    <row r="26" spans="1:7" ht="15.75" thickBot="1">
      <c r="A26" s="23" t="s">
        <v>115</v>
      </c>
      <c r="B26" s="35" t="s">
        <v>339</v>
      </c>
      <c r="C26" s="23">
        <v>200</v>
      </c>
      <c r="D26" s="104">
        <v>0</v>
      </c>
      <c r="E26" s="89">
        <v>0</v>
      </c>
      <c r="F26" s="104">
        <v>11</v>
      </c>
      <c r="G26" s="89">
        <f t="shared" si="1"/>
        <v>44</v>
      </c>
    </row>
    <row r="27" spans="1:7" ht="15" customHeight="1" thickBot="1">
      <c r="A27" s="23" t="s">
        <v>26</v>
      </c>
      <c r="B27" s="35" t="s">
        <v>75</v>
      </c>
      <c r="C27" s="36">
        <v>16.8</v>
      </c>
      <c r="D27" s="106">
        <v>1</v>
      </c>
      <c r="E27" s="107">
        <v>0</v>
      </c>
      <c r="F27" s="106">
        <v>7</v>
      </c>
      <c r="G27" s="107">
        <f>(F27+D27)*4+E27*9</f>
        <v>32</v>
      </c>
    </row>
    <row r="28" spans="1:7" ht="20.25" customHeight="1" thickBot="1">
      <c r="A28" s="36" t="s">
        <v>26</v>
      </c>
      <c r="B28" s="37" t="s">
        <v>27</v>
      </c>
      <c r="C28" s="36">
        <v>16.8</v>
      </c>
      <c r="D28" s="106">
        <v>1</v>
      </c>
      <c r="E28" s="107">
        <v>0</v>
      </c>
      <c r="F28" s="106">
        <v>7</v>
      </c>
      <c r="G28" s="107">
        <f>(F28+D28)*4+E28*9</f>
        <v>32</v>
      </c>
    </row>
    <row r="29" spans="1:7" ht="21" customHeight="1" thickBot="1">
      <c r="A29" s="59"/>
      <c r="B29" s="60" t="s">
        <v>8</v>
      </c>
      <c r="C29" s="61">
        <f>SUM(C22:C28)</f>
        <v>788.59999999999991</v>
      </c>
      <c r="D29" s="115">
        <f>SUM(D22:D28)</f>
        <v>27</v>
      </c>
      <c r="E29" s="115">
        <f>SUM(E22:E28)</f>
        <v>30</v>
      </c>
      <c r="F29" s="115">
        <f>SUM(F22:F28)</f>
        <v>110</v>
      </c>
      <c r="G29" s="115">
        <f>SUM(G22:G28)</f>
        <v>818</v>
      </c>
    </row>
    <row r="30" spans="1:7" ht="25.5" customHeight="1" thickBot="1">
      <c r="A30" s="32"/>
      <c r="B30" s="33" t="s">
        <v>61</v>
      </c>
      <c r="C30" s="32"/>
      <c r="D30" s="34"/>
      <c r="E30" s="32"/>
      <c r="F30" s="34"/>
      <c r="G30" s="32"/>
    </row>
    <row r="31" spans="1:7" ht="18" customHeight="1" thickBot="1">
      <c r="A31" s="23">
        <v>16</v>
      </c>
      <c r="B31" s="35" t="s">
        <v>110</v>
      </c>
      <c r="C31" s="23">
        <v>100</v>
      </c>
      <c r="D31" s="112">
        <v>1</v>
      </c>
      <c r="E31" s="89">
        <v>5</v>
      </c>
      <c r="F31" s="112">
        <v>10</v>
      </c>
      <c r="G31" s="89">
        <f t="shared" ref="G31:G33" si="2">(D31+F31)*4+E31*9</f>
        <v>89</v>
      </c>
    </row>
    <row r="32" spans="1:7" ht="21" customHeight="1" thickBot="1">
      <c r="A32" s="41" t="s">
        <v>157</v>
      </c>
      <c r="B32" s="35" t="s">
        <v>338</v>
      </c>
      <c r="C32" s="23">
        <v>260</v>
      </c>
      <c r="D32" s="104">
        <v>7</v>
      </c>
      <c r="E32" s="89">
        <v>10</v>
      </c>
      <c r="F32" s="104">
        <v>17</v>
      </c>
      <c r="G32" s="89">
        <f t="shared" si="2"/>
        <v>186</v>
      </c>
    </row>
    <row r="33" spans="1:8" ht="20.25" customHeight="1" thickBot="1">
      <c r="A33" s="10">
        <v>377</v>
      </c>
      <c r="B33" s="6" t="s">
        <v>139</v>
      </c>
      <c r="C33" s="10">
        <v>110</v>
      </c>
      <c r="D33" s="104">
        <v>18</v>
      </c>
      <c r="E33" s="89">
        <v>13</v>
      </c>
      <c r="F33" s="104">
        <v>35</v>
      </c>
      <c r="G33" s="89">
        <f t="shared" si="2"/>
        <v>329</v>
      </c>
    </row>
    <row r="34" spans="1:8" ht="17.25" customHeight="1" thickBot="1">
      <c r="A34" s="26" t="s">
        <v>92</v>
      </c>
      <c r="B34" s="45" t="s">
        <v>93</v>
      </c>
      <c r="C34" s="26">
        <v>200</v>
      </c>
      <c r="D34" s="113">
        <v>4</v>
      </c>
      <c r="E34" s="114">
        <v>6</v>
      </c>
      <c r="F34" s="113">
        <v>27</v>
      </c>
      <c r="G34" s="89">
        <f t="shared" ref="G34:G35" si="3">(D34+F34)*4+E34*9</f>
        <v>178</v>
      </c>
    </row>
    <row r="35" spans="1:8" ht="15.75" thickBot="1">
      <c r="A35" s="23" t="s">
        <v>115</v>
      </c>
      <c r="B35" s="35" t="s">
        <v>339</v>
      </c>
      <c r="C35" s="23">
        <v>200</v>
      </c>
      <c r="D35" s="104">
        <v>0</v>
      </c>
      <c r="E35" s="89">
        <v>0</v>
      </c>
      <c r="F35" s="104">
        <v>11</v>
      </c>
      <c r="G35" s="89">
        <f t="shared" si="3"/>
        <v>44</v>
      </c>
    </row>
    <row r="36" spans="1:8" ht="15.75" thickBot="1">
      <c r="A36" s="23" t="s">
        <v>26</v>
      </c>
      <c r="B36" s="35" t="s">
        <v>75</v>
      </c>
      <c r="C36" s="23">
        <v>33.6</v>
      </c>
      <c r="D36" s="505">
        <v>2</v>
      </c>
      <c r="E36" s="89">
        <v>1</v>
      </c>
      <c r="F36" s="506">
        <v>14</v>
      </c>
      <c r="G36" s="107">
        <f>(D36+F36)*4+E36*9</f>
        <v>73</v>
      </c>
    </row>
    <row r="37" spans="1:8" ht="15" customHeight="1" thickBot="1">
      <c r="A37" s="36" t="s">
        <v>26</v>
      </c>
      <c r="B37" s="37" t="s">
        <v>27</v>
      </c>
      <c r="C37" s="36">
        <v>16.8</v>
      </c>
      <c r="D37" s="106">
        <v>1</v>
      </c>
      <c r="E37" s="107">
        <v>0</v>
      </c>
      <c r="F37" s="106">
        <v>7</v>
      </c>
      <c r="G37" s="107">
        <f>(F37+D37)*4+E37*9</f>
        <v>32</v>
      </c>
    </row>
    <row r="38" spans="1:8" ht="24" customHeight="1" thickBot="1">
      <c r="A38" s="67"/>
      <c r="B38" s="68" t="s">
        <v>8</v>
      </c>
      <c r="C38" s="123">
        <f>SUM(C31:C37)</f>
        <v>920.4</v>
      </c>
      <c r="D38" s="123">
        <f>SUM(D31:D37)</f>
        <v>33</v>
      </c>
      <c r="E38" s="123">
        <f>SUM(E31:E37)</f>
        <v>35</v>
      </c>
      <c r="F38" s="123">
        <f>SUM(F31:F37)</f>
        <v>121</v>
      </c>
      <c r="G38" s="123">
        <f>SUM(G31:G37)</f>
        <v>931</v>
      </c>
    </row>
    <row r="39" spans="1:8" ht="6.75" customHeight="1">
      <c r="A39" s="32"/>
      <c r="B39" s="46"/>
      <c r="C39" s="46"/>
      <c r="D39" s="124"/>
      <c r="E39" s="125"/>
      <c r="F39" s="124"/>
      <c r="G39" s="125"/>
      <c r="H39" s="12"/>
    </row>
    <row r="40" spans="1:8" ht="6" customHeight="1" thickBot="1">
      <c r="A40" s="32"/>
      <c r="B40" s="46"/>
      <c r="C40" s="46"/>
      <c r="D40" s="124"/>
      <c r="E40" s="125"/>
      <c r="F40" s="124"/>
      <c r="G40" s="125"/>
      <c r="H40" s="12"/>
    </row>
    <row r="41" spans="1:8" ht="15.75" thickBot="1">
      <c r="A41" s="59"/>
      <c r="B41" s="60" t="s">
        <v>36</v>
      </c>
      <c r="C41" s="59"/>
      <c r="D41" s="128">
        <f>D29+D13</f>
        <v>48</v>
      </c>
      <c r="E41" s="127">
        <f>E29+E13</f>
        <v>48</v>
      </c>
      <c r="F41" s="128">
        <f>F29+F13</f>
        <v>197</v>
      </c>
      <c r="G41" s="127">
        <f>G29+G13</f>
        <v>1412</v>
      </c>
      <c r="H41" s="12"/>
    </row>
    <row r="42" spans="1:8" ht="15.75" thickBot="1">
      <c r="A42" s="73"/>
      <c r="B42" s="68" t="s">
        <v>65</v>
      </c>
      <c r="C42" s="74"/>
      <c r="D42" s="130">
        <f>D38+D20</f>
        <v>56</v>
      </c>
      <c r="E42" s="130">
        <f>E38+E20</f>
        <v>56</v>
      </c>
      <c r="F42" s="130">
        <f>F38+F20</f>
        <v>219</v>
      </c>
      <c r="G42" s="130">
        <f>G38+G20</f>
        <v>1604</v>
      </c>
      <c r="H42" s="12"/>
    </row>
    <row r="43" spans="1:8">
      <c r="A43" s="28"/>
      <c r="B43" s="577"/>
      <c r="C43" s="577"/>
      <c r="D43" s="577"/>
      <c r="E43" s="577"/>
      <c r="F43" s="577"/>
      <c r="G43" s="577"/>
      <c r="H43" s="12"/>
    </row>
    <row r="44" spans="1:8">
      <c r="B44" s="12"/>
      <c r="C44" s="12"/>
      <c r="D44" s="12"/>
      <c r="E44" s="12"/>
      <c r="F44" s="12"/>
      <c r="G44" s="12"/>
      <c r="H44" s="12"/>
    </row>
    <row r="45" spans="1:8">
      <c r="B45" s="12"/>
      <c r="C45" s="12"/>
      <c r="D45" s="12"/>
      <c r="E45" s="12"/>
      <c r="F45" s="12"/>
      <c r="G45" s="12"/>
      <c r="H45" s="12"/>
    </row>
    <row r="46" spans="1:8">
      <c r="B46" s="12"/>
      <c r="C46" s="12"/>
      <c r="D46" s="12"/>
      <c r="E46" s="12"/>
      <c r="F46" s="12"/>
      <c r="G46" s="12"/>
      <c r="H46" s="12"/>
    </row>
    <row r="47" spans="1:8">
      <c r="B47" s="12"/>
      <c r="C47" s="12"/>
      <c r="D47" s="12"/>
      <c r="E47" s="12"/>
      <c r="F47" s="12"/>
      <c r="G47" s="12"/>
      <c r="H47" s="12"/>
    </row>
    <row r="48" spans="1:8">
      <c r="B48" s="12"/>
      <c r="C48" s="12"/>
      <c r="D48" s="12"/>
      <c r="E48" s="12"/>
      <c r="F48" s="12"/>
      <c r="G48" s="12"/>
      <c r="H48" s="12"/>
    </row>
    <row r="49" spans="2:8">
      <c r="B49" s="12"/>
      <c r="C49" s="12"/>
      <c r="D49" s="12"/>
      <c r="E49" s="12"/>
      <c r="F49" s="12"/>
      <c r="G49" s="12"/>
      <c r="H49" s="12"/>
    </row>
    <row r="50" spans="2:8">
      <c r="B50" s="12"/>
      <c r="C50" s="12"/>
      <c r="D50" s="12"/>
      <c r="E50" s="12"/>
      <c r="F50" s="12"/>
      <c r="G50" s="12"/>
      <c r="H50" s="12"/>
    </row>
    <row r="51" spans="2:8">
      <c r="B51" s="12"/>
      <c r="C51" s="12"/>
      <c r="D51" s="12"/>
      <c r="E51" s="12"/>
      <c r="F51" s="12"/>
      <c r="G51" s="12"/>
      <c r="H51" s="12"/>
    </row>
    <row r="52" spans="2:8">
      <c r="B52" s="12"/>
      <c r="C52" s="12"/>
      <c r="D52" s="12"/>
      <c r="E52" s="12"/>
      <c r="F52" s="12"/>
      <c r="G52" s="12"/>
      <c r="H52" s="12"/>
    </row>
    <row r="53" spans="2:8">
      <c r="B53" s="12"/>
      <c r="C53" s="12"/>
      <c r="D53" s="12"/>
      <c r="E53" s="12"/>
      <c r="F53" s="12"/>
      <c r="G53" s="12"/>
      <c r="H53" s="12"/>
    </row>
    <row r="54" spans="2:8">
      <c r="B54" s="12"/>
      <c r="C54" s="12"/>
      <c r="D54" s="12"/>
      <c r="E54" s="12"/>
      <c r="F54" s="12"/>
      <c r="G54" s="12"/>
      <c r="H54" s="12"/>
    </row>
    <row r="55" spans="2:8">
      <c r="B55" s="12"/>
      <c r="C55" s="12"/>
      <c r="D55" s="12"/>
      <c r="E55" s="12"/>
      <c r="F55" s="12"/>
      <c r="G55" s="12"/>
      <c r="H55" s="12"/>
    </row>
    <row r="56" spans="2:8">
      <c r="B56" s="12"/>
      <c r="C56" s="12"/>
      <c r="D56" s="12"/>
      <c r="E56" s="12"/>
      <c r="F56" s="12"/>
      <c r="G56" s="12"/>
      <c r="H56" s="12"/>
    </row>
    <row r="57" spans="2:8">
      <c r="B57" s="12"/>
      <c r="C57" s="12"/>
      <c r="D57" s="12"/>
      <c r="E57" s="12"/>
      <c r="F57" s="12"/>
      <c r="G57" s="12"/>
      <c r="H57" s="12"/>
    </row>
    <row r="58" spans="2:8">
      <c r="B58" s="12"/>
      <c r="C58" s="12"/>
      <c r="D58" s="12"/>
      <c r="E58" s="12"/>
      <c r="F58" s="12"/>
      <c r="G58" s="12"/>
      <c r="H58" s="12"/>
    </row>
    <row r="59" spans="2:8">
      <c r="B59" s="12"/>
      <c r="C59" s="12"/>
      <c r="D59" s="12"/>
      <c r="E59" s="12"/>
      <c r="F59" s="12"/>
      <c r="G59" s="12"/>
      <c r="H59" s="12"/>
    </row>
    <row r="60" spans="2:8">
      <c r="B60" s="12"/>
      <c r="C60" s="12"/>
      <c r="D60" s="12"/>
      <c r="E60" s="12"/>
      <c r="F60" s="12"/>
      <c r="G60" s="12"/>
      <c r="H60" s="12"/>
    </row>
    <row r="61" spans="2:8">
      <c r="B61" s="12"/>
      <c r="C61" s="12"/>
      <c r="D61" s="12"/>
      <c r="E61" s="12"/>
      <c r="F61" s="12"/>
      <c r="G61" s="12"/>
      <c r="H61" s="12"/>
    </row>
    <row r="62" spans="2:8">
      <c r="B62" s="12"/>
      <c r="C62" s="12"/>
      <c r="D62" s="12"/>
      <c r="E62" s="12"/>
      <c r="F62" s="12"/>
      <c r="G62" s="12"/>
      <c r="H62" s="12"/>
    </row>
    <row r="63" spans="2:8">
      <c r="B63" s="12"/>
      <c r="C63" s="12"/>
      <c r="D63" s="12"/>
      <c r="E63" s="12"/>
      <c r="F63" s="12"/>
      <c r="G63" s="12"/>
      <c r="H63" s="12"/>
    </row>
    <row r="64" spans="2:8">
      <c r="B64" s="12"/>
      <c r="C64" s="12"/>
      <c r="D64" s="12"/>
      <c r="E64" s="12"/>
      <c r="F64" s="12"/>
      <c r="G64" s="12"/>
      <c r="H64" s="12"/>
    </row>
    <row r="65" spans="2:8">
      <c r="B65" s="12"/>
      <c r="C65" s="12"/>
      <c r="D65" s="12"/>
      <c r="E65" s="12"/>
      <c r="F65" s="12"/>
      <c r="G65" s="12"/>
      <c r="H65" s="12"/>
    </row>
    <row r="66" spans="2:8">
      <c r="B66" s="12"/>
      <c r="C66" s="12"/>
      <c r="D66" s="12"/>
      <c r="E66" s="12"/>
      <c r="F66" s="12"/>
      <c r="G66" s="12"/>
      <c r="H66" s="12"/>
    </row>
    <row r="67" spans="2:8">
      <c r="B67" s="12"/>
      <c r="C67" s="12"/>
      <c r="D67" s="12"/>
      <c r="E67" s="12"/>
      <c r="F67" s="12"/>
      <c r="G67" s="12"/>
      <c r="H67" s="12"/>
    </row>
  </sheetData>
  <mergeCells count="9">
    <mergeCell ref="G5:G6"/>
    <mergeCell ref="B43:G43"/>
    <mergeCell ref="A1:E1"/>
    <mergeCell ref="A2:B2"/>
    <mergeCell ref="A3:B3"/>
    <mergeCell ref="A5:A6"/>
    <mergeCell ref="B5:B6"/>
    <mergeCell ref="C5:C6"/>
    <mergeCell ref="D5:F5"/>
  </mergeCells>
  <pageMargins left="0.70866141732283472" right="0.31496062992125984" top="0.55118110236220474" bottom="0.15748031496062992" header="0" footer="0"/>
  <pageSetup paperSize="9" scale="80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J67"/>
  <sheetViews>
    <sheetView zoomScaleNormal="100" workbookViewId="0">
      <pane ySplit="6" topLeftCell="A7" activePane="bottomLeft" state="frozen"/>
      <selection pane="bottomLeft" activeCell="D15" sqref="D15"/>
    </sheetView>
  </sheetViews>
  <sheetFormatPr defaultRowHeight="15"/>
  <cols>
    <col min="1" max="1" width="11.42578125" customWidth="1"/>
    <col min="2" max="2" width="52.85546875" customWidth="1"/>
    <col min="3" max="3" width="9.7109375" customWidth="1"/>
    <col min="7" max="7" width="12.85546875" customWidth="1"/>
  </cols>
  <sheetData>
    <row r="1" spans="1:10" ht="18.75">
      <c r="A1" s="572"/>
      <c r="B1" s="572"/>
      <c r="C1" s="572"/>
      <c r="D1" s="572"/>
      <c r="E1" s="572"/>
      <c r="F1" s="27"/>
      <c r="G1" s="27"/>
    </row>
    <row r="2" spans="1:10" ht="18.75">
      <c r="A2" s="572"/>
      <c r="B2" s="572"/>
      <c r="C2" s="198"/>
      <c r="D2" s="198"/>
      <c r="E2" s="198"/>
      <c r="F2" s="27"/>
      <c r="G2" s="27"/>
    </row>
    <row r="3" spans="1:10" ht="18.75">
      <c r="A3" s="572" t="s">
        <v>140</v>
      </c>
      <c r="B3" s="572"/>
      <c r="C3" s="198"/>
      <c r="D3" s="198"/>
      <c r="E3" s="198"/>
      <c r="F3" s="27"/>
      <c r="G3" s="27"/>
    </row>
    <row r="4" spans="1:10" ht="19.5" thickBot="1">
      <c r="A4" s="29" t="s">
        <v>62</v>
      </c>
      <c r="B4" s="29"/>
      <c r="C4" s="29"/>
      <c r="D4" s="29"/>
      <c r="E4" s="29"/>
      <c r="F4" s="27"/>
      <c r="G4" s="27"/>
    </row>
    <row r="5" spans="1:10" ht="33" customHeight="1" thickBot="1">
      <c r="A5" s="575" t="s">
        <v>0</v>
      </c>
      <c r="B5" s="570" t="s">
        <v>1</v>
      </c>
      <c r="C5" s="570" t="s">
        <v>2</v>
      </c>
      <c r="D5" s="573" t="s">
        <v>3</v>
      </c>
      <c r="E5" s="573"/>
      <c r="F5" s="574"/>
      <c r="G5" s="570" t="s">
        <v>7</v>
      </c>
    </row>
    <row r="6" spans="1:10" ht="23.25" customHeight="1" thickBot="1">
      <c r="A6" s="576"/>
      <c r="B6" s="571"/>
      <c r="C6" s="571"/>
      <c r="D6" s="30" t="s">
        <v>4</v>
      </c>
      <c r="E6" s="31" t="s">
        <v>5</v>
      </c>
      <c r="F6" s="30" t="s">
        <v>6</v>
      </c>
      <c r="G6" s="571"/>
    </row>
    <row r="7" spans="1:10" ht="24" customHeight="1" thickBot="1">
      <c r="A7" s="32"/>
      <c r="B7" s="33" t="s">
        <v>12</v>
      </c>
      <c r="C7" s="32"/>
      <c r="D7" s="34"/>
      <c r="E7" s="32"/>
      <c r="F7" s="34"/>
      <c r="G7" s="32"/>
    </row>
    <row r="8" spans="1:10" ht="15" customHeight="1" thickBot="1">
      <c r="A8" s="10" t="s">
        <v>112</v>
      </c>
      <c r="B8" s="25" t="s">
        <v>113</v>
      </c>
      <c r="C8" s="23">
        <v>200</v>
      </c>
      <c r="D8" s="104">
        <v>5</v>
      </c>
      <c r="E8" s="89">
        <v>5</v>
      </c>
      <c r="F8" s="105">
        <v>16</v>
      </c>
      <c r="G8" s="121">
        <f>(F8+D8)*4+E8*9</f>
        <v>129</v>
      </c>
    </row>
    <row r="9" spans="1:10" ht="17.25" customHeight="1" thickBot="1">
      <c r="A9" s="36" t="s">
        <v>114</v>
      </c>
      <c r="B9" s="37" t="s">
        <v>341</v>
      </c>
      <c r="C9" s="36">
        <v>150</v>
      </c>
      <c r="D9" s="106">
        <v>12</v>
      </c>
      <c r="E9" s="107">
        <v>13</v>
      </c>
      <c r="F9" s="106">
        <v>30</v>
      </c>
      <c r="G9" s="121">
        <f>(F9+D9)*4+E9*9</f>
        <v>285</v>
      </c>
    </row>
    <row r="10" spans="1:10" ht="15.75" thickBot="1">
      <c r="A10" s="36" t="s">
        <v>72</v>
      </c>
      <c r="B10" s="37" t="s">
        <v>29</v>
      </c>
      <c r="C10" s="23">
        <v>200</v>
      </c>
      <c r="D10" s="106">
        <v>0</v>
      </c>
      <c r="E10" s="107">
        <v>0</v>
      </c>
      <c r="F10" s="106">
        <v>9</v>
      </c>
      <c r="G10" s="121">
        <f>(F10+D10)*4+E10*9</f>
        <v>36</v>
      </c>
    </row>
    <row r="11" spans="1:10" ht="16.5" customHeight="1" thickBot="1">
      <c r="A11" s="23" t="s">
        <v>26</v>
      </c>
      <c r="B11" s="35" t="s">
        <v>75</v>
      </c>
      <c r="C11" s="36">
        <v>18.5</v>
      </c>
      <c r="D11" s="106">
        <v>1</v>
      </c>
      <c r="E11" s="107">
        <v>0</v>
      </c>
      <c r="F11" s="106">
        <v>7</v>
      </c>
      <c r="G11" s="107">
        <f>(F11+D11)*4+E11*9</f>
        <v>32</v>
      </c>
    </row>
    <row r="12" spans="1:10" ht="15.75" customHeight="1" thickBot="1">
      <c r="A12" s="23" t="s">
        <v>26</v>
      </c>
      <c r="B12" s="35" t="s">
        <v>340</v>
      </c>
      <c r="C12" s="23">
        <v>150</v>
      </c>
      <c r="D12" s="104">
        <v>0</v>
      </c>
      <c r="E12" s="89">
        <v>0</v>
      </c>
      <c r="F12" s="104">
        <v>11</v>
      </c>
      <c r="G12" s="89">
        <f>(D12+F12)*4+E12*9</f>
        <v>44</v>
      </c>
    </row>
    <row r="13" spans="1:10" ht="21.75" customHeight="1" thickBot="1">
      <c r="A13" s="75"/>
      <c r="B13" s="76" t="s">
        <v>8</v>
      </c>
      <c r="C13" s="515">
        <f>SUM(C8:C12)</f>
        <v>718.5</v>
      </c>
      <c r="D13" s="145">
        <f>SUM(D8:D12)</f>
        <v>18</v>
      </c>
      <c r="E13" s="145">
        <f>SUM(E8:E12)</f>
        <v>18</v>
      </c>
      <c r="F13" s="530">
        <f>SUM(F8:F12)</f>
        <v>73</v>
      </c>
      <c r="G13" s="136">
        <f>SUM(G8:G12)</f>
        <v>526</v>
      </c>
      <c r="H13" s="547">
        <f>D13/D13</f>
        <v>1</v>
      </c>
      <c r="I13" s="547">
        <f>E13/D13</f>
        <v>1</v>
      </c>
      <c r="J13" s="547">
        <f>F13/D13</f>
        <v>4.0555555555555554</v>
      </c>
    </row>
    <row r="14" spans="1:10" ht="24" customHeight="1" thickBot="1">
      <c r="A14" s="41"/>
      <c r="B14" s="33" t="s">
        <v>60</v>
      </c>
      <c r="C14" s="197"/>
      <c r="D14" s="30"/>
      <c r="E14" s="31"/>
      <c r="F14" s="30"/>
      <c r="G14" s="31"/>
    </row>
    <row r="15" spans="1:10" ht="18.75" customHeight="1" thickBot="1">
      <c r="A15" s="10" t="s">
        <v>112</v>
      </c>
      <c r="B15" s="25" t="s">
        <v>113</v>
      </c>
      <c r="C15" s="23">
        <v>275</v>
      </c>
      <c r="D15" s="104">
        <v>6</v>
      </c>
      <c r="E15" s="89">
        <v>6</v>
      </c>
      <c r="F15" s="105">
        <v>21</v>
      </c>
      <c r="G15" s="121">
        <f>(F15+D15)*4+E15*9</f>
        <v>162</v>
      </c>
    </row>
    <row r="16" spans="1:10" ht="17.25" customHeight="1" thickBot="1">
      <c r="A16" s="36" t="s">
        <v>114</v>
      </c>
      <c r="B16" s="37" t="s">
        <v>341</v>
      </c>
      <c r="C16" s="36">
        <v>150</v>
      </c>
      <c r="D16" s="106">
        <v>12</v>
      </c>
      <c r="E16" s="107">
        <v>13</v>
      </c>
      <c r="F16" s="106">
        <v>30</v>
      </c>
      <c r="G16" s="121">
        <f>(F16+D16)*4+E16*9</f>
        <v>285</v>
      </c>
    </row>
    <row r="17" spans="1:10" ht="15" customHeight="1" thickBot="1">
      <c r="A17" s="36" t="s">
        <v>72</v>
      </c>
      <c r="B17" s="37" t="s">
        <v>29</v>
      </c>
      <c r="C17" s="23">
        <v>200</v>
      </c>
      <c r="D17" s="106">
        <v>0</v>
      </c>
      <c r="E17" s="107">
        <v>0</v>
      </c>
      <c r="F17" s="106">
        <v>9</v>
      </c>
      <c r="G17" s="121">
        <f>(F17+D17)*4+E17*9</f>
        <v>36</v>
      </c>
    </row>
    <row r="18" spans="1:10" ht="16.5" customHeight="1" thickBot="1">
      <c r="A18" s="23" t="s">
        <v>26</v>
      </c>
      <c r="B18" s="35" t="s">
        <v>75</v>
      </c>
      <c r="C18" s="23">
        <v>33.6</v>
      </c>
      <c r="D18" s="505">
        <v>2</v>
      </c>
      <c r="E18" s="89">
        <v>1</v>
      </c>
      <c r="F18" s="506">
        <v>14</v>
      </c>
      <c r="G18" s="107">
        <f>(D18+F18)*4+E18*9</f>
        <v>73</v>
      </c>
    </row>
    <row r="19" spans="1:10" ht="18" customHeight="1" thickBot="1">
      <c r="A19" s="23" t="s">
        <v>26</v>
      </c>
      <c r="B19" s="35" t="s">
        <v>340</v>
      </c>
      <c r="C19" s="23">
        <v>250</v>
      </c>
      <c r="D19" s="104">
        <v>0</v>
      </c>
      <c r="E19" s="89">
        <v>0</v>
      </c>
      <c r="F19" s="104">
        <v>15</v>
      </c>
      <c r="G19" s="89">
        <f>(D19+F19)*4+E19*9</f>
        <v>60</v>
      </c>
    </row>
    <row r="20" spans="1:10" ht="20.25" customHeight="1" thickBot="1">
      <c r="A20" s="78"/>
      <c r="B20" s="79" t="s">
        <v>8</v>
      </c>
      <c r="C20" s="133">
        <f>SUM(C15:C19)</f>
        <v>908.6</v>
      </c>
      <c r="D20" s="133">
        <f>SUM(D15:D19)</f>
        <v>20</v>
      </c>
      <c r="E20" s="133">
        <f>SUM(E15:E19)</f>
        <v>20</v>
      </c>
      <c r="F20" s="512">
        <f>SUM(F15:F19)</f>
        <v>89</v>
      </c>
      <c r="G20" s="513">
        <f>SUM(G15:G19)</f>
        <v>616</v>
      </c>
      <c r="H20" s="546">
        <f>D20/D20</f>
        <v>1</v>
      </c>
      <c r="I20" s="546">
        <f>E20/D20</f>
        <v>1</v>
      </c>
      <c r="J20" s="546">
        <f>F20/D20</f>
        <v>4.45</v>
      </c>
    </row>
    <row r="21" spans="1:10" ht="26.25" customHeight="1" thickBot="1">
      <c r="A21" s="41"/>
      <c r="B21" s="43" t="s">
        <v>9</v>
      </c>
      <c r="C21" s="41"/>
      <c r="D21" s="44"/>
      <c r="E21" s="41"/>
      <c r="F21" s="44"/>
      <c r="G21" s="41"/>
    </row>
    <row r="22" spans="1:10" ht="26.25" customHeight="1" thickBot="1">
      <c r="A22" s="26" t="s">
        <v>367</v>
      </c>
      <c r="B22" s="45" t="s">
        <v>366</v>
      </c>
      <c r="C22" s="26">
        <v>100</v>
      </c>
      <c r="D22" s="113">
        <v>1</v>
      </c>
      <c r="E22" s="114">
        <v>3</v>
      </c>
      <c r="F22" s="113">
        <v>20</v>
      </c>
      <c r="G22" s="121">
        <f t="shared" ref="G22:G28" si="0">(F22+D22)*4+E22*9</f>
        <v>111</v>
      </c>
    </row>
    <row r="23" spans="1:10" ht="21" customHeight="1" thickBot="1">
      <c r="A23" s="26" t="s">
        <v>101</v>
      </c>
      <c r="B23" s="45" t="s">
        <v>361</v>
      </c>
      <c r="C23" s="26">
        <v>255</v>
      </c>
      <c r="D23" s="113">
        <v>5</v>
      </c>
      <c r="E23" s="114">
        <v>3</v>
      </c>
      <c r="F23" s="113">
        <v>14</v>
      </c>
      <c r="G23" s="121">
        <f t="shared" si="0"/>
        <v>103</v>
      </c>
    </row>
    <row r="24" spans="1:10" ht="18.75" customHeight="1" thickBot="1">
      <c r="A24" s="10">
        <v>495</v>
      </c>
      <c r="B24" s="51" t="s">
        <v>86</v>
      </c>
      <c r="C24" s="23">
        <v>120</v>
      </c>
      <c r="D24" s="104">
        <v>9</v>
      </c>
      <c r="E24" s="89">
        <v>13</v>
      </c>
      <c r="F24" s="104">
        <v>13</v>
      </c>
      <c r="G24" s="121">
        <f t="shared" si="0"/>
        <v>205</v>
      </c>
    </row>
    <row r="25" spans="1:10" ht="18.75" customHeight="1" thickBot="1">
      <c r="A25" s="23">
        <v>511</v>
      </c>
      <c r="B25" s="51" t="s">
        <v>88</v>
      </c>
      <c r="C25" s="23">
        <v>200</v>
      </c>
      <c r="D25" s="104">
        <v>5</v>
      </c>
      <c r="E25" s="89">
        <v>7</v>
      </c>
      <c r="F25" s="104">
        <v>28</v>
      </c>
      <c r="G25" s="121">
        <f t="shared" si="0"/>
        <v>195</v>
      </c>
    </row>
    <row r="26" spans="1:10" ht="18" customHeight="1" thickBot="1">
      <c r="A26" s="26" t="s">
        <v>263</v>
      </c>
      <c r="B26" s="35" t="s">
        <v>264</v>
      </c>
      <c r="C26" s="23">
        <v>200</v>
      </c>
      <c r="D26" s="104">
        <v>1</v>
      </c>
      <c r="E26" s="89">
        <v>0</v>
      </c>
      <c r="F26" s="104">
        <v>4</v>
      </c>
      <c r="G26" s="121">
        <f t="shared" si="0"/>
        <v>20</v>
      </c>
    </row>
    <row r="27" spans="1:10" ht="15.75" thickBot="1">
      <c r="A27" s="23" t="s">
        <v>26</v>
      </c>
      <c r="B27" s="35" t="s">
        <v>75</v>
      </c>
      <c r="C27" s="23">
        <v>42.8</v>
      </c>
      <c r="D27" s="505">
        <v>3</v>
      </c>
      <c r="E27" s="89">
        <v>1</v>
      </c>
      <c r="F27" s="506">
        <v>18</v>
      </c>
      <c r="G27" s="121">
        <f t="shared" si="0"/>
        <v>93</v>
      </c>
    </row>
    <row r="28" spans="1:10" ht="15.75" customHeight="1" thickBot="1">
      <c r="A28" s="36" t="s">
        <v>26</v>
      </c>
      <c r="B28" s="37" t="s">
        <v>27</v>
      </c>
      <c r="C28" s="36">
        <v>37</v>
      </c>
      <c r="D28" s="106">
        <v>2</v>
      </c>
      <c r="E28" s="107">
        <v>0</v>
      </c>
      <c r="F28" s="106">
        <v>14</v>
      </c>
      <c r="G28" s="107">
        <f t="shared" si="0"/>
        <v>64</v>
      </c>
    </row>
    <row r="29" spans="1:10" ht="24.95" customHeight="1" thickBot="1">
      <c r="A29" s="59"/>
      <c r="B29" s="60" t="s">
        <v>8</v>
      </c>
      <c r="C29" s="115">
        <f>SUM(C22:C28)</f>
        <v>954.8</v>
      </c>
      <c r="D29" s="115">
        <f>SUM(D22:D28)</f>
        <v>26</v>
      </c>
      <c r="E29" s="115">
        <f>SUM(E22:E28)</f>
        <v>27</v>
      </c>
      <c r="F29" s="115">
        <f>SUM(F22:F28)</f>
        <v>111</v>
      </c>
      <c r="G29" s="115">
        <f>SUM(G22:G28)</f>
        <v>791</v>
      </c>
      <c r="H29" s="547">
        <f>D29/D29</f>
        <v>1</v>
      </c>
      <c r="I29" s="547">
        <f>E29/D29</f>
        <v>1.0384615384615385</v>
      </c>
      <c r="J29" s="547">
        <f>F29/D29</f>
        <v>4.2692307692307692</v>
      </c>
    </row>
    <row r="30" spans="1:10" ht="25.5" customHeight="1" thickBot="1">
      <c r="A30" s="32"/>
      <c r="B30" s="33" t="s">
        <v>61</v>
      </c>
      <c r="C30" s="32"/>
      <c r="D30" s="34"/>
      <c r="E30" s="32"/>
      <c r="F30" s="34"/>
      <c r="G30" s="32"/>
    </row>
    <row r="31" spans="1:10" ht="25.5" customHeight="1" thickBot="1">
      <c r="A31" s="26" t="s">
        <v>367</v>
      </c>
      <c r="B31" s="45" t="s">
        <v>366</v>
      </c>
      <c r="C31" s="26">
        <v>100</v>
      </c>
      <c r="D31" s="113">
        <v>1</v>
      </c>
      <c r="E31" s="114">
        <v>3</v>
      </c>
      <c r="F31" s="113">
        <v>20</v>
      </c>
      <c r="G31" s="121">
        <f t="shared" ref="G31" si="1">(F31+D31)*4+E31*9</f>
        <v>111</v>
      </c>
    </row>
    <row r="32" spans="1:10" ht="18" customHeight="1" thickBot="1">
      <c r="A32" s="26" t="s">
        <v>101</v>
      </c>
      <c r="B32" s="45" t="s">
        <v>361</v>
      </c>
      <c r="C32" s="26">
        <v>315</v>
      </c>
      <c r="D32" s="113">
        <v>11</v>
      </c>
      <c r="E32" s="114">
        <v>7.18</v>
      </c>
      <c r="F32" s="113">
        <v>21</v>
      </c>
      <c r="G32" s="121">
        <f>(F32+D32)*4+E32*9</f>
        <v>192.62</v>
      </c>
    </row>
    <row r="33" spans="1:10" ht="21" customHeight="1" thickBot="1">
      <c r="A33" s="10">
        <v>495</v>
      </c>
      <c r="B33" s="51" t="s">
        <v>86</v>
      </c>
      <c r="C33" s="23">
        <v>130</v>
      </c>
      <c r="D33" s="104">
        <v>10.8</v>
      </c>
      <c r="E33" s="89">
        <v>15</v>
      </c>
      <c r="F33" s="104">
        <v>15.9</v>
      </c>
      <c r="G33" s="121">
        <f>(F33+D33)*4+E33*9</f>
        <v>241.8</v>
      </c>
    </row>
    <row r="34" spans="1:10" ht="20.25" customHeight="1" thickBot="1">
      <c r="A34" s="23">
        <v>511</v>
      </c>
      <c r="B34" s="51" t="s">
        <v>88</v>
      </c>
      <c r="C34" s="23">
        <v>230</v>
      </c>
      <c r="D34" s="104">
        <v>4.8</v>
      </c>
      <c r="E34" s="89">
        <v>7.2</v>
      </c>
      <c r="F34" s="104">
        <v>30</v>
      </c>
      <c r="G34" s="121">
        <f>(F34+D34)*4+E34*9</f>
        <v>204</v>
      </c>
    </row>
    <row r="35" spans="1:10" ht="17.25" customHeight="1" thickBot="1">
      <c r="A35" s="26" t="s">
        <v>263</v>
      </c>
      <c r="B35" s="35" t="s">
        <v>264</v>
      </c>
      <c r="C35" s="23">
        <v>200</v>
      </c>
      <c r="D35" s="104">
        <v>0.6</v>
      </c>
      <c r="E35" s="89">
        <v>0</v>
      </c>
      <c r="F35" s="104">
        <v>3.9</v>
      </c>
      <c r="G35" s="121">
        <f>(F35+D35)*4+E35*9</f>
        <v>18</v>
      </c>
    </row>
    <row r="36" spans="1:10" ht="15.75" thickBot="1">
      <c r="A36" s="23" t="s">
        <v>26</v>
      </c>
      <c r="B36" s="35" t="s">
        <v>75</v>
      </c>
      <c r="C36" s="23">
        <v>37</v>
      </c>
      <c r="D36" s="505">
        <v>2</v>
      </c>
      <c r="E36" s="89">
        <v>1</v>
      </c>
      <c r="F36" s="506">
        <v>14</v>
      </c>
      <c r="G36" s="121">
        <f t="shared" ref="G36:G37" si="2">(F36+D36)*4+E36*9</f>
        <v>73</v>
      </c>
    </row>
    <row r="37" spans="1:10" ht="19.5" customHeight="1" thickBot="1">
      <c r="A37" s="36" t="s">
        <v>26</v>
      </c>
      <c r="B37" s="37" t="s">
        <v>27</v>
      </c>
      <c r="C37" s="36">
        <v>33.5</v>
      </c>
      <c r="D37" s="106">
        <v>1</v>
      </c>
      <c r="E37" s="107">
        <v>0</v>
      </c>
      <c r="F37" s="106">
        <v>7</v>
      </c>
      <c r="G37" s="121">
        <f t="shared" si="2"/>
        <v>32</v>
      </c>
    </row>
    <row r="38" spans="1:10" ht="24.95" customHeight="1" thickBot="1">
      <c r="A38" s="67"/>
      <c r="B38" s="68" t="s">
        <v>8</v>
      </c>
      <c r="C38" s="123">
        <f>SUM(C31:C37)</f>
        <v>1045.5</v>
      </c>
      <c r="D38" s="122">
        <f>SUM(D31:D37)</f>
        <v>31.200000000000003</v>
      </c>
      <c r="E38" s="123">
        <f>SUM(E31:E37)</f>
        <v>33.380000000000003</v>
      </c>
      <c r="F38" s="123">
        <f>SUM(F31:F37)</f>
        <v>111.80000000000001</v>
      </c>
      <c r="G38" s="123">
        <f>SUM(G32:G37)</f>
        <v>761.42000000000007</v>
      </c>
      <c r="H38" s="546">
        <f>D38/D38</f>
        <v>1</v>
      </c>
      <c r="I38" s="546">
        <f>E38/D38</f>
        <v>1.0698717948717948</v>
      </c>
      <c r="J38" s="546">
        <f>F38/D38</f>
        <v>3.5833333333333335</v>
      </c>
    </row>
    <row r="39" spans="1:10" ht="6.75" customHeight="1">
      <c r="A39" s="32"/>
      <c r="B39" s="46"/>
      <c r="C39" s="46"/>
      <c r="D39" s="124"/>
      <c r="E39" s="125"/>
      <c r="F39" s="124"/>
      <c r="G39" s="125"/>
      <c r="H39" s="12"/>
    </row>
    <row r="40" spans="1:10" ht="6" customHeight="1" thickBot="1">
      <c r="A40" s="32"/>
      <c r="B40" s="46"/>
      <c r="C40" s="46"/>
      <c r="D40" s="124"/>
      <c r="E40" s="125"/>
      <c r="F40" s="124"/>
      <c r="G40" s="125"/>
      <c r="H40" s="12"/>
    </row>
    <row r="41" spans="1:10" ht="21.75" customHeight="1" thickBot="1">
      <c r="A41" s="59"/>
      <c r="B41" s="60" t="s">
        <v>36</v>
      </c>
      <c r="C41" s="59"/>
      <c r="D41" s="128">
        <f>D29+D13</f>
        <v>44</v>
      </c>
      <c r="E41" s="127">
        <f>E29+E13</f>
        <v>45</v>
      </c>
      <c r="F41" s="128">
        <f>F29+F13</f>
        <v>184</v>
      </c>
      <c r="G41" s="127">
        <f>G29+G13</f>
        <v>1317</v>
      </c>
      <c r="H41" s="547">
        <f>D41/D41</f>
        <v>1</v>
      </c>
      <c r="I41" s="547">
        <f>E41/D41</f>
        <v>1.0227272727272727</v>
      </c>
      <c r="J41" s="547">
        <f>F41/D41</f>
        <v>4.1818181818181817</v>
      </c>
    </row>
    <row r="42" spans="1:10" ht="22.5" customHeight="1" thickBot="1">
      <c r="A42" s="73"/>
      <c r="B42" s="68" t="s">
        <v>65</v>
      </c>
      <c r="C42" s="74"/>
      <c r="D42" s="130">
        <f>D38+D20</f>
        <v>51.2</v>
      </c>
      <c r="E42" s="130">
        <f>E38+E20</f>
        <v>53.38</v>
      </c>
      <c r="F42" s="130">
        <f>F38+F20</f>
        <v>200.8</v>
      </c>
      <c r="G42" s="130">
        <f>G38+G20</f>
        <v>1377.42</v>
      </c>
      <c r="H42" s="546">
        <f>D42/D42</f>
        <v>1</v>
      </c>
      <c r="I42" s="546">
        <f>E42/D42</f>
        <v>1.0425781249999999</v>
      </c>
      <c r="J42" s="546">
        <f>F42/D42</f>
        <v>3.921875</v>
      </c>
    </row>
    <row r="43" spans="1:10">
      <c r="A43" s="28"/>
      <c r="B43" s="577"/>
      <c r="C43" s="577"/>
      <c r="D43" s="577"/>
      <c r="E43" s="577"/>
      <c r="F43" s="577"/>
      <c r="G43" s="577"/>
      <c r="H43" s="12"/>
    </row>
    <row r="44" spans="1:10">
      <c r="B44" s="12"/>
      <c r="C44" s="12"/>
      <c r="D44" s="12"/>
      <c r="E44" s="12"/>
      <c r="F44" s="12"/>
      <c r="G44" s="12"/>
      <c r="H44" s="12"/>
    </row>
    <row r="45" spans="1:10">
      <c r="B45" s="12"/>
      <c r="C45" s="12"/>
      <c r="D45" s="12"/>
      <c r="E45" s="12"/>
      <c r="F45" s="12"/>
      <c r="G45" s="12"/>
      <c r="H45" s="12"/>
    </row>
    <row r="46" spans="1:10">
      <c r="B46" s="12"/>
      <c r="C46" s="12"/>
      <c r="D46" s="12"/>
      <c r="E46" s="12"/>
      <c r="F46" s="12"/>
      <c r="G46" s="12"/>
      <c r="H46" s="12"/>
    </row>
    <row r="47" spans="1:10">
      <c r="B47" s="12"/>
      <c r="C47" s="12"/>
      <c r="D47" s="12"/>
      <c r="E47" s="12"/>
      <c r="F47" s="12"/>
      <c r="G47" s="12"/>
      <c r="H47" s="12"/>
    </row>
    <row r="48" spans="1:10">
      <c r="B48" s="12"/>
      <c r="C48" s="12"/>
      <c r="D48" s="12"/>
      <c r="E48" s="12"/>
      <c r="F48" s="12"/>
      <c r="G48" s="12"/>
      <c r="H48" s="12"/>
    </row>
    <row r="49" spans="2:8">
      <c r="B49" s="12"/>
      <c r="C49" s="12"/>
      <c r="D49" s="12"/>
      <c r="E49" s="12"/>
      <c r="F49" s="12"/>
      <c r="G49" s="12"/>
      <c r="H49" s="12"/>
    </row>
    <row r="50" spans="2:8">
      <c r="B50" s="12"/>
      <c r="C50" s="12"/>
      <c r="D50" s="12"/>
      <c r="E50" s="12"/>
      <c r="F50" s="12"/>
      <c r="G50" s="12"/>
      <c r="H50" s="12"/>
    </row>
    <row r="51" spans="2:8">
      <c r="B51" s="12"/>
      <c r="C51" s="12"/>
      <c r="D51" s="12"/>
      <c r="E51" s="12"/>
      <c r="F51" s="12"/>
      <c r="G51" s="12"/>
      <c r="H51" s="12"/>
    </row>
    <row r="52" spans="2:8">
      <c r="B52" s="12"/>
      <c r="C52" s="12"/>
      <c r="D52" s="12"/>
      <c r="E52" s="12"/>
      <c r="F52" s="12"/>
      <c r="G52" s="12"/>
      <c r="H52" s="12"/>
    </row>
    <row r="53" spans="2:8">
      <c r="B53" s="12"/>
      <c r="C53" s="12"/>
      <c r="D53" s="12"/>
      <c r="E53" s="12"/>
      <c r="F53" s="12"/>
      <c r="G53" s="12"/>
      <c r="H53" s="12"/>
    </row>
    <row r="54" spans="2:8">
      <c r="B54" s="12"/>
      <c r="C54" s="12"/>
      <c r="D54" s="12"/>
      <c r="E54" s="12"/>
      <c r="F54" s="12"/>
      <c r="G54" s="12"/>
      <c r="H54" s="12"/>
    </row>
    <row r="55" spans="2:8">
      <c r="B55" s="12"/>
      <c r="C55" s="12"/>
      <c r="D55" s="12"/>
      <c r="E55" s="12"/>
      <c r="F55" s="12"/>
      <c r="G55" s="12"/>
      <c r="H55" s="12"/>
    </row>
    <row r="56" spans="2:8">
      <c r="B56" s="12"/>
      <c r="C56" s="12"/>
      <c r="D56" s="12"/>
      <c r="E56" s="12"/>
      <c r="F56" s="12"/>
      <c r="G56" s="12"/>
      <c r="H56" s="12"/>
    </row>
    <row r="57" spans="2:8">
      <c r="B57" s="12"/>
      <c r="C57" s="12"/>
      <c r="D57" s="12"/>
      <c r="E57" s="12"/>
      <c r="F57" s="12"/>
      <c r="G57" s="12"/>
      <c r="H57" s="12"/>
    </row>
    <row r="58" spans="2:8">
      <c r="B58" s="12"/>
      <c r="C58" s="12"/>
      <c r="D58" s="12"/>
      <c r="E58" s="12"/>
      <c r="F58" s="12"/>
      <c r="G58" s="12"/>
      <c r="H58" s="12"/>
    </row>
    <row r="59" spans="2:8">
      <c r="B59" s="12"/>
      <c r="C59" s="12"/>
      <c r="D59" s="12"/>
      <c r="E59" s="12"/>
      <c r="F59" s="12"/>
      <c r="G59" s="12"/>
      <c r="H59" s="12"/>
    </row>
    <row r="60" spans="2:8">
      <c r="B60" s="12"/>
      <c r="C60" s="12"/>
      <c r="D60" s="12"/>
      <c r="E60" s="12"/>
      <c r="F60" s="12"/>
      <c r="G60" s="12"/>
      <c r="H60" s="12"/>
    </row>
    <row r="61" spans="2:8">
      <c r="B61" s="12"/>
      <c r="C61" s="12"/>
      <c r="D61" s="12"/>
      <c r="E61" s="12"/>
      <c r="F61" s="12"/>
      <c r="G61" s="12"/>
      <c r="H61" s="12"/>
    </row>
    <row r="62" spans="2:8">
      <c r="B62" s="12"/>
      <c r="C62" s="12"/>
      <c r="D62" s="12"/>
      <c r="E62" s="12"/>
      <c r="F62" s="12"/>
      <c r="G62" s="12"/>
      <c r="H62" s="12"/>
    </row>
    <row r="63" spans="2:8">
      <c r="B63" s="12"/>
      <c r="C63" s="12"/>
      <c r="D63" s="12"/>
      <c r="E63" s="12"/>
      <c r="F63" s="12"/>
      <c r="G63" s="12"/>
      <c r="H63" s="12"/>
    </row>
    <row r="64" spans="2:8">
      <c r="B64" s="12"/>
      <c r="C64" s="12"/>
      <c r="D64" s="12"/>
      <c r="E64" s="12"/>
      <c r="F64" s="12"/>
      <c r="G64" s="12"/>
      <c r="H64" s="12"/>
    </row>
    <row r="65" spans="2:8">
      <c r="B65" s="12"/>
      <c r="C65" s="12"/>
      <c r="D65" s="12"/>
      <c r="E65" s="12"/>
      <c r="F65" s="12"/>
      <c r="G65" s="12"/>
      <c r="H65" s="12"/>
    </row>
    <row r="66" spans="2:8">
      <c r="B66" s="12"/>
      <c r="C66" s="12"/>
      <c r="D66" s="12"/>
      <c r="E66" s="12"/>
      <c r="F66" s="12"/>
      <c r="G66" s="12"/>
      <c r="H66" s="12"/>
    </row>
    <row r="67" spans="2:8">
      <c r="B67" s="12"/>
      <c r="C67" s="12"/>
      <c r="D67" s="12"/>
      <c r="E67" s="12"/>
      <c r="F67" s="12"/>
      <c r="G67" s="12"/>
      <c r="H67" s="12"/>
    </row>
  </sheetData>
  <mergeCells count="9">
    <mergeCell ref="G5:G6"/>
    <mergeCell ref="B43:G43"/>
    <mergeCell ref="A1:E1"/>
    <mergeCell ref="A2:B2"/>
    <mergeCell ref="A3:B3"/>
    <mergeCell ref="A5:A6"/>
    <mergeCell ref="B5:B6"/>
    <mergeCell ref="C5:C6"/>
    <mergeCell ref="D5:F5"/>
  </mergeCells>
  <pageMargins left="0.70866141732283472" right="0.31496062992125984" top="0.55118110236220474" bottom="0.15748031496062992" header="0" footer="0"/>
  <pageSetup paperSize="9" scale="76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J65"/>
  <sheetViews>
    <sheetView zoomScaleNormal="100" workbookViewId="0">
      <pane ySplit="6" topLeftCell="A7" activePane="bottomLeft" state="frozen"/>
      <selection pane="bottomLeft" activeCell="E15" sqref="E15"/>
    </sheetView>
  </sheetViews>
  <sheetFormatPr defaultRowHeight="15"/>
  <cols>
    <col min="1" max="1" width="11.42578125" customWidth="1"/>
    <col min="2" max="2" width="52.85546875" customWidth="1"/>
    <col min="3" max="3" width="9.7109375" customWidth="1"/>
    <col min="7" max="7" width="12.85546875" customWidth="1"/>
  </cols>
  <sheetData>
    <row r="1" spans="1:10" ht="18.75">
      <c r="A1" s="572"/>
      <c r="B1" s="572"/>
      <c r="C1" s="572"/>
      <c r="D1" s="572"/>
      <c r="E1" s="572"/>
      <c r="F1" s="27"/>
      <c r="G1" s="27"/>
    </row>
    <row r="2" spans="1:10" ht="18.75">
      <c r="A2" s="572"/>
      <c r="B2" s="572"/>
      <c r="C2" s="200"/>
      <c r="D2" s="200"/>
      <c r="E2" s="200"/>
      <c r="F2" s="27"/>
      <c r="G2" s="27"/>
    </row>
    <row r="3" spans="1:10" ht="18.75">
      <c r="A3" s="572" t="s">
        <v>141</v>
      </c>
      <c r="B3" s="572"/>
      <c r="C3" s="200"/>
      <c r="D3" s="200"/>
      <c r="E3" s="200"/>
      <c r="F3" s="27"/>
      <c r="G3" s="27"/>
    </row>
    <row r="4" spans="1:10" ht="19.5" thickBot="1">
      <c r="A4" s="29" t="s">
        <v>62</v>
      </c>
      <c r="B4" s="29"/>
      <c r="C4" s="29"/>
      <c r="D4" s="29"/>
      <c r="E4" s="29"/>
      <c r="F4" s="27"/>
      <c r="G4" s="27"/>
    </row>
    <row r="5" spans="1:10" ht="33" customHeight="1" thickBot="1">
      <c r="A5" s="575" t="s">
        <v>0</v>
      </c>
      <c r="B5" s="570" t="s">
        <v>1</v>
      </c>
      <c r="C5" s="570" t="s">
        <v>2</v>
      </c>
      <c r="D5" s="573" t="s">
        <v>3</v>
      </c>
      <c r="E5" s="573"/>
      <c r="F5" s="574"/>
      <c r="G5" s="570" t="s">
        <v>7</v>
      </c>
    </row>
    <row r="6" spans="1:10" ht="23.25" customHeight="1" thickBot="1">
      <c r="A6" s="576"/>
      <c r="B6" s="571"/>
      <c r="C6" s="571"/>
      <c r="D6" s="30" t="s">
        <v>4</v>
      </c>
      <c r="E6" s="31" t="s">
        <v>5</v>
      </c>
      <c r="F6" s="30" t="s">
        <v>6</v>
      </c>
      <c r="G6" s="571"/>
    </row>
    <row r="7" spans="1:10" ht="24" customHeight="1" thickBot="1">
      <c r="A7" s="32"/>
      <c r="B7" s="33" t="s">
        <v>12</v>
      </c>
      <c r="C7" s="32"/>
      <c r="D7" s="34"/>
      <c r="E7" s="32"/>
      <c r="F7" s="34"/>
      <c r="G7" s="32"/>
    </row>
    <row r="8" spans="1:10" ht="20.25" customHeight="1" thickBot="1">
      <c r="A8" s="10">
        <v>302</v>
      </c>
      <c r="B8" s="25" t="s">
        <v>342</v>
      </c>
      <c r="C8" s="23">
        <v>255</v>
      </c>
      <c r="D8" s="104">
        <v>16</v>
      </c>
      <c r="E8" s="89">
        <v>12</v>
      </c>
      <c r="F8" s="105">
        <v>10</v>
      </c>
      <c r="G8" s="121">
        <f>(F8+D8)*4+E8*9</f>
        <v>212</v>
      </c>
    </row>
    <row r="9" spans="1:10" ht="17.25" customHeight="1" thickBot="1">
      <c r="A9" s="23" t="s">
        <v>98</v>
      </c>
      <c r="B9" s="35" t="s">
        <v>99</v>
      </c>
      <c r="C9" s="23">
        <v>200</v>
      </c>
      <c r="D9" s="104">
        <v>2</v>
      </c>
      <c r="E9" s="89">
        <v>2</v>
      </c>
      <c r="F9" s="104">
        <v>11</v>
      </c>
      <c r="G9" s="89">
        <f>(F9+D9)*4+E9*9</f>
        <v>70</v>
      </c>
    </row>
    <row r="10" spans="1:10" ht="15.75" thickBot="1">
      <c r="A10" s="23" t="s">
        <v>26</v>
      </c>
      <c r="B10" s="35" t="s">
        <v>363</v>
      </c>
      <c r="C10" s="36">
        <v>22</v>
      </c>
      <c r="D10" s="106">
        <v>1</v>
      </c>
      <c r="E10" s="107">
        <v>0</v>
      </c>
      <c r="F10" s="106">
        <v>45</v>
      </c>
      <c r="G10" s="89">
        <f>(F10+D10)*4+E10*9</f>
        <v>184</v>
      </c>
    </row>
    <row r="11" spans="1:10" ht="21" customHeight="1" thickBot="1">
      <c r="A11" s="23" t="s">
        <v>26</v>
      </c>
      <c r="B11" s="35" t="s">
        <v>75</v>
      </c>
      <c r="C11" s="36">
        <v>37</v>
      </c>
      <c r="D11" s="106">
        <v>2</v>
      </c>
      <c r="E11" s="107">
        <v>1</v>
      </c>
      <c r="F11" s="106">
        <v>14</v>
      </c>
      <c r="G11" s="107">
        <f>(F11+D11)*4+E11*9</f>
        <v>73</v>
      </c>
    </row>
    <row r="12" spans="1:10" ht="24" customHeight="1" thickBot="1">
      <c r="A12" s="75"/>
      <c r="B12" s="76" t="s">
        <v>8</v>
      </c>
      <c r="C12" s="83">
        <f>SUM(C8:C11)</f>
        <v>514</v>
      </c>
      <c r="D12" s="145">
        <f>SUM(D8:D11)</f>
        <v>21</v>
      </c>
      <c r="E12" s="145">
        <f>SUM(E8:E11)</f>
        <v>15</v>
      </c>
      <c r="F12" s="530">
        <f>SUM(F8:F11)</f>
        <v>80</v>
      </c>
      <c r="G12" s="136">
        <f>SUM(G8:G11)</f>
        <v>539</v>
      </c>
      <c r="H12" s="547">
        <f>D12/D12</f>
        <v>1</v>
      </c>
      <c r="I12" s="547">
        <f>E12/D12</f>
        <v>0.7142857142857143</v>
      </c>
      <c r="J12" s="547">
        <f>F12/D12</f>
        <v>3.8095238095238093</v>
      </c>
    </row>
    <row r="13" spans="1:10" ht="24" customHeight="1" thickBot="1">
      <c r="A13" s="41"/>
      <c r="B13" s="33" t="s">
        <v>60</v>
      </c>
      <c r="C13" s="199"/>
      <c r="D13" s="30"/>
      <c r="E13" s="31"/>
      <c r="F13" s="30"/>
      <c r="G13" s="31"/>
    </row>
    <row r="14" spans="1:10" ht="18.75" customHeight="1" thickBot="1">
      <c r="A14" s="10">
        <v>302</v>
      </c>
      <c r="B14" s="25" t="s">
        <v>342</v>
      </c>
      <c r="C14" s="23">
        <v>265</v>
      </c>
      <c r="D14" s="104">
        <v>17</v>
      </c>
      <c r="E14" s="89">
        <v>15</v>
      </c>
      <c r="F14" s="105">
        <v>10</v>
      </c>
      <c r="G14" s="121">
        <f>(F14+D14)*4+E14*9</f>
        <v>243</v>
      </c>
    </row>
    <row r="15" spans="1:10" ht="17.25" customHeight="1" thickBot="1">
      <c r="A15" s="23" t="s">
        <v>98</v>
      </c>
      <c r="B15" s="35" t="s">
        <v>99</v>
      </c>
      <c r="C15" s="23">
        <v>200</v>
      </c>
      <c r="D15" s="104">
        <v>2</v>
      </c>
      <c r="E15" s="89">
        <v>2</v>
      </c>
      <c r="F15" s="104">
        <v>11</v>
      </c>
      <c r="G15" s="89">
        <f>(F15+D15)*4+E15*9</f>
        <v>70</v>
      </c>
    </row>
    <row r="16" spans="1:10" ht="15" customHeight="1" thickBot="1">
      <c r="A16" s="23" t="s">
        <v>26</v>
      </c>
      <c r="B16" s="35" t="s">
        <v>363</v>
      </c>
      <c r="C16" s="36">
        <v>22</v>
      </c>
      <c r="D16" s="106">
        <v>1</v>
      </c>
      <c r="E16" s="107">
        <v>0</v>
      </c>
      <c r="F16" s="106">
        <v>45</v>
      </c>
      <c r="G16" s="89">
        <f>(F16+D16)*4+E16*9</f>
        <v>184</v>
      </c>
    </row>
    <row r="17" spans="1:10" ht="18.75" customHeight="1" thickBot="1">
      <c r="A17" s="23" t="s">
        <v>26</v>
      </c>
      <c r="B17" s="35" t="s">
        <v>75</v>
      </c>
      <c r="C17" s="36">
        <v>37</v>
      </c>
      <c r="D17" s="106">
        <v>2</v>
      </c>
      <c r="E17" s="107">
        <v>1</v>
      </c>
      <c r="F17" s="106">
        <v>14</v>
      </c>
      <c r="G17" s="107">
        <f>(F17+D17)*4+E17*9</f>
        <v>73</v>
      </c>
    </row>
    <row r="18" spans="1:10" ht="22.5" customHeight="1" thickBot="1">
      <c r="A18" s="78"/>
      <c r="B18" s="79" t="s">
        <v>8</v>
      </c>
      <c r="C18" s="133">
        <f>SUM(C14:C17)</f>
        <v>524</v>
      </c>
      <c r="D18" s="133">
        <f>SUM(D14:D17)</f>
        <v>22</v>
      </c>
      <c r="E18" s="133">
        <f>SUM(E14:E17)</f>
        <v>18</v>
      </c>
      <c r="F18" s="512">
        <f>SUM(F14:F17)</f>
        <v>80</v>
      </c>
      <c r="G18" s="513">
        <f>SUM(G14:G17)</f>
        <v>570</v>
      </c>
      <c r="H18" s="546">
        <f>D18/D18</f>
        <v>1</v>
      </c>
      <c r="I18" s="546">
        <f>E18/D18</f>
        <v>0.81818181818181823</v>
      </c>
      <c r="J18" s="546">
        <f>F18/E18</f>
        <v>4.4444444444444446</v>
      </c>
    </row>
    <row r="19" spans="1:10" ht="26.25" customHeight="1" thickBot="1">
      <c r="A19" s="41"/>
      <c r="B19" s="43" t="s">
        <v>9</v>
      </c>
      <c r="C19" s="41"/>
      <c r="D19" s="44"/>
      <c r="E19" s="41"/>
      <c r="F19" s="44"/>
      <c r="G19" s="41"/>
    </row>
    <row r="20" spans="1:10" ht="21" customHeight="1" thickBot="1">
      <c r="A20" s="23">
        <v>132</v>
      </c>
      <c r="B20" s="35" t="s">
        <v>360</v>
      </c>
      <c r="C20" s="23">
        <v>255</v>
      </c>
      <c r="D20" s="112">
        <v>3</v>
      </c>
      <c r="E20" s="89">
        <v>3</v>
      </c>
      <c r="F20" s="112">
        <v>25</v>
      </c>
      <c r="G20" s="121">
        <f>(F20+D20)*4+E20*9</f>
        <v>139</v>
      </c>
    </row>
    <row r="21" spans="1:10" ht="18.75" customHeight="1" thickBot="1">
      <c r="A21" s="149" t="s">
        <v>142</v>
      </c>
      <c r="B21" s="163" t="s">
        <v>352</v>
      </c>
      <c r="C21" s="149">
        <v>110</v>
      </c>
      <c r="D21" s="113">
        <v>14</v>
      </c>
      <c r="E21" s="114">
        <v>9</v>
      </c>
      <c r="F21" s="113">
        <v>23</v>
      </c>
      <c r="G21" s="89">
        <f t="shared" ref="G21:G26" si="0">(D21+F21)*4+E21*9</f>
        <v>229</v>
      </c>
    </row>
    <row r="22" spans="1:10" ht="18.75" customHeight="1" thickBot="1">
      <c r="A22" s="149">
        <v>260</v>
      </c>
      <c r="B22" s="163" t="s">
        <v>84</v>
      </c>
      <c r="C22" s="149">
        <v>200</v>
      </c>
      <c r="D22" s="113">
        <v>4</v>
      </c>
      <c r="E22" s="114">
        <v>11</v>
      </c>
      <c r="F22" s="113">
        <v>14</v>
      </c>
      <c r="G22" s="89">
        <f>(D22+F22)*4+E22*9</f>
        <v>171</v>
      </c>
    </row>
    <row r="23" spans="1:10" ht="30.75" customHeight="1" thickBot="1">
      <c r="A23" s="23" t="s">
        <v>237</v>
      </c>
      <c r="B23" s="51" t="s">
        <v>236</v>
      </c>
      <c r="C23" s="23">
        <v>100</v>
      </c>
      <c r="D23" s="104">
        <v>1</v>
      </c>
      <c r="E23" s="89">
        <v>3</v>
      </c>
      <c r="F23" s="104">
        <v>0</v>
      </c>
      <c r="G23" s="89">
        <f>(D23+F23)*4+E23*9</f>
        <v>31</v>
      </c>
    </row>
    <row r="24" spans="1:10" ht="15.75" thickBot="1">
      <c r="A24" s="87" t="s">
        <v>143</v>
      </c>
      <c r="B24" s="188" t="s">
        <v>153</v>
      </c>
      <c r="C24" s="87">
        <v>200</v>
      </c>
      <c r="D24" s="186">
        <v>0</v>
      </c>
      <c r="E24" s="187">
        <v>0</v>
      </c>
      <c r="F24" s="186">
        <v>22</v>
      </c>
      <c r="G24" s="89">
        <f t="shared" si="0"/>
        <v>88</v>
      </c>
    </row>
    <row r="25" spans="1:10" ht="15" customHeight="1" thickBot="1">
      <c r="A25" s="23" t="s">
        <v>26</v>
      </c>
      <c r="B25" s="35" t="s">
        <v>75</v>
      </c>
      <c r="C25" s="23">
        <v>32.9</v>
      </c>
      <c r="D25" s="505">
        <v>2</v>
      </c>
      <c r="E25" s="89">
        <v>1</v>
      </c>
      <c r="F25" s="506">
        <v>14</v>
      </c>
      <c r="G25" s="107">
        <f t="shared" si="0"/>
        <v>73</v>
      </c>
    </row>
    <row r="26" spans="1:10" ht="20.25" customHeight="1" thickBot="1">
      <c r="A26" s="23" t="s">
        <v>26</v>
      </c>
      <c r="B26" s="35" t="s">
        <v>27</v>
      </c>
      <c r="C26" s="23">
        <v>18.5</v>
      </c>
      <c r="D26" s="505">
        <v>1</v>
      </c>
      <c r="E26" s="89">
        <v>0</v>
      </c>
      <c r="F26" s="506">
        <v>7</v>
      </c>
      <c r="G26" s="107">
        <f t="shared" si="0"/>
        <v>32</v>
      </c>
    </row>
    <row r="27" spans="1:10" ht="21" customHeight="1" thickBot="1">
      <c r="A27" s="59"/>
      <c r="B27" s="60" t="s">
        <v>8</v>
      </c>
      <c r="C27" s="115">
        <f>SUM(C20:C26)</f>
        <v>916.4</v>
      </c>
      <c r="D27" s="115">
        <f>SUM(D20:D26)</f>
        <v>25</v>
      </c>
      <c r="E27" s="115">
        <f>SUM(E20:E26)</f>
        <v>27</v>
      </c>
      <c r="F27" s="115">
        <f>SUM(F20:F26)</f>
        <v>105</v>
      </c>
      <c r="G27" s="115">
        <f>SUM(G20:G26)</f>
        <v>763</v>
      </c>
      <c r="H27" s="547">
        <f>D27/D27</f>
        <v>1</v>
      </c>
      <c r="I27" s="547">
        <f>E27/D27</f>
        <v>1.08</v>
      </c>
      <c r="J27" s="547">
        <f>F27/D27</f>
        <v>4.2</v>
      </c>
    </row>
    <row r="28" spans="1:10" ht="25.5" customHeight="1" thickBot="1">
      <c r="A28" s="32"/>
      <c r="B28" s="33" t="s">
        <v>61</v>
      </c>
      <c r="C28" s="32"/>
      <c r="D28" s="34"/>
      <c r="E28" s="32"/>
      <c r="F28" s="34"/>
      <c r="G28" s="32"/>
    </row>
    <row r="29" spans="1:10" ht="18" customHeight="1" thickBot="1">
      <c r="A29" s="23">
        <v>132</v>
      </c>
      <c r="B29" s="35" t="s">
        <v>90</v>
      </c>
      <c r="C29" s="23">
        <v>320</v>
      </c>
      <c r="D29" s="112">
        <v>3</v>
      </c>
      <c r="E29" s="89">
        <v>4</v>
      </c>
      <c r="F29" s="112">
        <v>32</v>
      </c>
      <c r="G29" s="121">
        <f>(F29+D29)*4+E29*9</f>
        <v>176</v>
      </c>
    </row>
    <row r="30" spans="1:10" ht="21" customHeight="1" thickBot="1">
      <c r="A30" s="149" t="s">
        <v>142</v>
      </c>
      <c r="B30" s="163" t="s">
        <v>352</v>
      </c>
      <c r="C30" s="149">
        <v>120</v>
      </c>
      <c r="D30" s="113">
        <v>18</v>
      </c>
      <c r="E30" s="114">
        <v>15</v>
      </c>
      <c r="F30" s="113">
        <v>30</v>
      </c>
      <c r="G30" s="121">
        <f>(F30+D30)*4+E30*9</f>
        <v>327</v>
      </c>
    </row>
    <row r="31" spans="1:10" ht="20.25" customHeight="1" thickBot="1">
      <c r="A31" s="149">
        <v>260</v>
      </c>
      <c r="B31" s="163" t="s">
        <v>84</v>
      </c>
      <c r="C31" s="149">
        <v>220</v>
      </c>
      <c r="D31" s="113">
        <v>6</v>
      </c>
      <c r="E31" s="114">
        <v>13</v>
      </c>
      <c r="F31" s="113">
        <v>20</v>
      </c>
      <c r="G31" s="89">
        <f>(D31+F31)*4+E31*9</f>
        <v>221</v>
      </c>
    </row>
    <row r="32" spans="1:10" ht="29.25" customHeight="1" thickBot="1">
      <c r="A32" s="23" t="s">
        <v>237</v>
      </c>
      <c r="B32" s="51" t="s">
        <v>236</v>
      </c>
      <c r="C32" s="23">
        <v>100</v>
      </c>
      <c r="D32" s="104">
        <v>1</v>
      </c>
      <c r="E32" s="89">
        <v>3</v>
      </c>
      <c r="F32" s="104">
        <v>0</v>
      </c>
      <c r="G32" s="89">
        <f>(D32+F32)*4+E32*9</f>
        <v>31</v>
      </c>
    </row>
    <row r="33" spans="1:10" ht="15.75" thickBot="1">
      <c r="A33" s="87" t="s">
        <v>143</v>
      </c>
      <c r="B33" s="188" t="s">
        <v>154</v>
      </c>
      <c r="C33" s="87">
        <v>200</v>
      </c>
      <c r="D33" s="186">
        <v>0</v>
      </c>
      <c r="E33" s="187">
        <v>0</v>
      </c>
      <c r="F33" s="186">
        <v>22</v>
      </c>
      <c r="G33" s="89">
        <f>(D33+F33)*4+E33*9</f>
        <v>88</v>
      </c>
    </row>
    <row r="34" spans="1:10" ht="15.75" thickBot="1">
      <c r="A34" s="23" t="s">
        <v>26</v>
      </c>
      <c r="B34" s="35" t="s">
        <v>75</v>
      </c>
      <c r="C34" s="23">
        <v>25</v>
      </c>
      <c r="D34" s="505">
        <v>2</v>
      </c>
      <c r="E34" s="89">
        <v>0</v>
      </c>
      <c r="F34" s="506">
        <v>13</v>
      </c>
      <c r="G34" s="107">
        <f>(D34+F34)*4+E34*9</f>
        <v>60</v>
      </c>
    </row>
    <row r="35" spans="1:10" ht="15" customHeight="1" thickBot="1">
      <c r="A35" s="23" t="s">
        <v>26</v>
      </c>
      <c r="B35" s="35" t="s">
        <v>27</v>
      </c>
      <c r="C35" s="23">
        <v>18.5</v>
      </c>
      <c r="D35" s="505">
        <v>1</v>
      </c>
      <c r="E35" s="89">
        <v>0</v>
      </c>
      <c r="F35" s="506">
        <v>7</v>
      </c>
      <c r="G35" s="107">
        <f>(D35+F35)*4+E35*9</f>
        <v>32</v>
      </c>
    </row>
    <row r="36" spans="1:10" ht="24.75" customHeight="1" thickBot="1">
      <c r="A36" s="67"/>
      <c r="B36" s="68" t="s">
        <v>8</v>
      </c>
      <c r="C36" s="69">
        <f>SUM(C29:C35)</f>
        <v>1003.5</v>
      </c>
      <c r="D36" s="122">
        <f>SUM(D29:D35)</f>
        <v>31</v>
      </c>
      <c r="E36" s="123">
        <f>SUM(E29:E35)</f>
        <v>35</v>
      </c>
      <c r="F36" s="123">
        <f>SUM(F29:F35)</f>
        <v>124</v>
      </c>
      <c r="G36" s="123">
        <f>SUM(G29:G35)</f>
        <v>935</v>
      </c>
      <c r="H36" s="546">
        <f>D36/D36</f>
        <v>1</v>
      </c>
      <c r="I36" s="546">
        <f>E36/D36</f>
        <v>1.1290322580645162</v>
      </c>
      <c r="J36" s="546">
        <f>F36/E36</f>
        <v>3.5428571428571427</v>
      </c>
    </row>
    <row r="37" spans="1:10" ht="6.75" customHeight="1">
      <c r="A37" s="32"/>
      <c r="B37" s="46"/>
      <c r="C37" s="46"/>
      <c r="D37" s="124"/>
      <c r="E37" s="125"/>
      <c r="F37" s="124"/>
      <c r="G37" s="125"/>
      <c r="H37" s="12"/>
    </row>
    <row r="38" spans="1:10" ht="6" customHeight="1" thickBot="1">
      <c r="A38" s="32"/>
      <c r="B38" s="46"/>
      <c r="C38" s="46"/>
      <c r="D38" s="124"/>
      <c r="E38" s="125"/>
      <c r="F38" s="124"/>
      <c r="G38" s="125"/>
      <c r="H38" s="12"/>
    </row>
    <row r="39" spans="1:10" ht="19.5" customHeight="1" thickBot="1">
      <c r="A39" s="59"/>
      <c r="B39" s="60" t="s">
        <v>36</v>
      </c>
      <c r="C39" s="59"/>
      <c r="D39" s="128">
        <f>D27+D12</f>
        <v>46</v>
      </c>
      <c r="E39" s="127">
        <f>E27+E12</f>
        <v>42</v>
      </c>
      <c r="F39" s="128">
        <f>F27+F12</f>
        <v>185</v>
      </c>
      <c r="G39" s="127">
        <f>G27+G12</f>
        <v>1302</v>
      </c>
      <c r="H39" s="547">
        <f>D39/D39</f>
        <v>1</v>
      </c>
      <c r="I39" s="547">
        <f>E39/D39</f>
        <v>0.91304347826086951</v>
      </c>
      <c r="J39" s="547">
        <f>F39/D39</f>
        <v>4.0217391304347823</v>
      </c>
    </row>
    <row r="40" spans="1:10" ht="19.5" customHeight="1" thickBot="1">
      <c r="A40" s="73"/>
      <c r="B40" s="68" t="s">
        <v>65</v>
      </c>
      <c r="C40" s="74"/>
      <c r="D40" s="130">
        <f>D36+D18</f>
        <v>53</v>
      </c>
      <c r="E40" s="130">
        <f>E36+E18</f>
        <v>53</v>
      </c>
      <c r="F40" s="130">
        <f>F36+F18</f>
        <v>204</v>
      </c>
      <c r="G40" s="130">
        <f>G36+G18</f>
        <v>1505</v>
      </c>
      <c r="H40" s="546">
        <f>D40/D40</f>
        <v>1</v>
      </c>
      <c r="I40" s="546">
        <f>E40/D40</f>
        <v>1</v>
      </c>
      <c r="J40" s="546">
        <f>F40/E40</f>
        <v>3.8490566037735849</v>
      </c>
    </row>
    <row r="41" spans="1:10">
      <c r="A41" s="28"/>
      <c r="B41" s="577"/>
      <c r="C41" s="577"/>
      <c r="D41" s="577"/>
      <c r="E41" s="577"/>
      <c r="F41" s="577"/>
      <c r="G41" s="577"/>
      <c r="H41" s="12"/>
    </row>
    <row r="42" spans="1:10">
      <c r="B42" s="12"/>
      <c r="C42" s="12"/>
      <c r="D42" s="12"/>
      <c r="E42" s="12"/>
      <c r="F42" s="12"/>
      <c r="G42" s="12"/>
      <c r="H42" s="12"/>
    </row>
    <row r="43" spans="1:10">
      <c r="B43" s="12"/>
      <c r="C43" s="12"/>
      <c r="D43" s="12"/>
      <c r="E43" s="12"/>
      <c r="F43" s="12"/>
      <c r="G43" s="12"/>
      <c r="H43" s="12"/>
    </row>
    <row r="44" spans="1:10">
      <c r="B44" s="12"/>
      <c r="C44" s="12"/>
      <c r="D44" s="12"/>
      <c r="E44" s="12"/>
      <c r="F44" s="12"/>
      <c r="G44" s="12"/>
      <c r="H44" s="12"/>
    </row>
    <row r="45" spans="1:10">
      <c r="B45" s="12"/>
      <c r="C45" s="12"/>
      <c r="D45" s="12"/>
      <c r="E45" s="12"/>
      <c r="F45" s="12"/>
      <c r="G45" s="12"/>
      <c r="H45" s="12"/>
    </row>
    <row r="46" spans="1:10">
      <c r="B46" s="12"/>
      <c r="C46" s="12"/>
      <c r="D46" s="12"/>
      <c r="E46" s="12"/>
      <c r="F46" s="12"/>
      <c r="G46" s="12"/>
      <c r="H46" s="12"/>
    </row>
    <row r="47" spans="1:10">
      <c r="B47" s="12"/>
      <c r="C47" s="12"/>
      <c r="D47" s="12"/>
      <c r="E47" s="12"/>
      <c r="F47" s="12"/>
      <c r="G47" s="12"/>
      <c r="H47" s="12"/>
    </row>
    <row r="48" spans="1:10">
      <c r="B48" s="12"/>
      <c r="C48" s="12"/>
      <c r="D48" s="12"/>
      <c r="E48" s="12"/>
      <c r="F48" s="12"/>
      <c r="G48" s="12"/>
      <c r="H48" s="12"/>
    </row>
    <row r="49" spans="2:8">
      <c r="B49" s="12"/>
      <c r="C49" s="12"/>
      <c r="D49" s="12"/>
      <c r="E49" s="12"/>
      <c r="F49" s="12"/>
      <c r="G49" s="12"/>
      <c r="H49" s="12"/>
    </row>
    <row r="50" spans="2:8">
      <c r="B50" s="12"/>
      <c r="C50" s="12"/>
      <c r="D50" s="12"/>
      <c r="E50" s="12"/>
      <c r="F50" s="12"/>
      <c r="G50" s="12"/>
      <c r="H50" s="12"/>
    </row>
    <row r="51" spans="2:8">
      <c r="B51" s="12"/>
      <c r="C51" s="12"/>
      <c r="D51" s="12"/>
      <c r="E51" s="12"/>
      <c r="F51" s="12"/>
      <c r="G51" s="12"/>
      <c r="H51" s="12"/>
    </row>
    <row r="52" spans="2:8">
      <c r="B52" s="12"/>
      <c r="C52" s="12"/>
      <c r="D52" s="12"/>
      <c r="E52" s="12"/>
      <c r="F52" s="12"/>
      <c r="G52" s="12"/>
      <c r="H52" s="12"/>
    </row>
    <row r="53" spans="2:8">
      <c r="B53" s="12"/>
      <c r="C53" s="12"/>
      <c r="D53" s="12"/>
      <c r="E53" s="12"/>
      <c r="F53" s="12"/>
      <c r="G53" s="12"/>
      <c r="H53" s="12"/>
    </row>
    <row r="54" spans="2:8">
      <c r="B54" s="12"/>
      <c r="C54" s="12"/>
      <c r="D54" s="12"/>
      <c r="E54" s="12"/>
      <c r="F54" s="12"/>
      <c r="G54" s="12"/>
      <c r="H54" s="12"/>
    </row>
    <row r="55" spans="2:8">
      <c r="B55" s="12"/>
      <c r="C55" s="12"/>
      <c r="D55" s="12"/>
      <c r="E55" s="12"/>
      <c r="F55" s="12"/>
      <c r="G55" s="12"/>
      <c r="H55" s="12"/>
    </row>
    <row r="56" spans="2:8">
      <c r="B56" s="12"/>
      <c r="C56" s="12"/>
      <c r="D56" s="12"/>
      <c r="E56" s="12"/>
      <c r="F56" s="12"/>
      <c r="G56" s="12"/>
      <c r="H56" s="12"/>
    </row>
    <row r="57" spans="2:8">
      <c r="B57" s="12"/>
      <c r="C57" s="12"/>
      <c r="D57" s="12"/>
      <c r="E57" s="12"/>
      <c r="F57" s="12"/>
      <c r="G57" s="12"/>
      <c r="H57" s="12"/>
    </row>
    <row r="58" spans="2:8">
      <c r="B58" s="12"/>
      <c r="C58" s="12"/>
      <c r="D58" s="12"/>
      <c r="E58" s="12"/>
      <c r="F58" s="12"/>
      <c r="G58" s="12"/>
      <c r="H58" s="12"/>
    </row>
    <row r="59" spans="2:8">
      <c r="B59" s="12"/>
      <c r="C59" s="12"/>
      <c r="D59" s="12"/>
      <c r="E59" s="12"/>
      <c r="F59" s="12"/>
      <c r="G59" s="12"/>
      <c r="H59" s="12"/>
    </row>
    <row r="60" spans="2:8">
      <c r="B60" s="12"/>
      <c r="C60" s="12"/>
      <c r="D60" s="12"/>
      <c r="E60" s="12"/>
      <c r="F60" s="12"/>
      <c r="G60" s="12"/>
      <c r="H60" s="12"/>
    </row>
    <row r="61" spans="2:8">
      <c r="B61" s="12"/>
      <c r="C61" s="12"/>
      <c r="D61" s="12"/>
      <c r="E61" s="12"/>
      <c r="F61" s="12"/>
      <c r="G61" s="12"/>
      <c r="H61" s="12"/>
    </row>
    <row r="62" spans="2:8">
      <c r="B62" s="12"/>
      <c r="C62" s="12"/>
      <c r="D62" s="12"/>
      <c r="E62" s="12"/>
      <c r="F62" s="12"/>
      <c r="G62" s="12"/>
      <c r="H62" s="12"/>
    </row>
    <row r="63" spans="2:8">
      <c r="B63" s="12"/>
      <c r="C63" s="12"/>
      <c r="D63" s="12"/>
      <c r="E63" s="12"/>
      <c r="F63" s="12"/>
      <c r="G63" s="12"/>
      <c r="H63" s="12"/>
    </row>
    <row r="64" spans="2:8">
      <c r="B64" s="12"/>
      <c r="C64" s="12"/>
      <c r="D64" s="12"/>
      <c r="E64" s="12"/>
      <c r="F64" s="12"/>
      <c r="G64" s="12"/>
      <c r="H64" s="12"/>
    </row>
    <row r="65" spans="2:8">
      <c r="B65" s="12"/>
      <c r="C65" s="12"/>
      <c r="D65" s="12"/>
      <c r="E65" s="12"/>
      <c r="F65" s="12"/>
      <c r="G65" s="12"/>
      <c r="H65" s="12"/>
    </row>
  </sheetData>
  <mergeCells count="9">
    <mergeCell ref="G5:G6"/>
    <mergeCell ref="B41:G41"/>
    <mergeCell ref="A1:E1"/>
    <mergeCell ref="A2:B2"/>
    <mergeCell ref="A3:B3"/>
    <mergeCell ref="A5:A6"/>
    <mergeCell ref="B5:B6"/>
    <mergeCell ref="C5:C6"/>
    <mergeCell ref="D5:F5"/>
  </mergeCells>
  <pageMargins left="0.70866141732283472" right="0.31496062992125984" top="0.55118110236220474" bottom="0.15748031496062992" header="0" footer="0"/>
  <pageSetup paperSize="9" scale="76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J63"/>
  <sheetViews>
    <sheetView zoomScaleNormal="100" workbookViewId="0">
      <pane ySplit="6" topLeftCell="A19" activePane="bottomLeft" state="frozen"/>
      <selection pane="bottomLeft" activeCell="A28" sqref="A28:G33"/>
    </sheetView>
  </sheetViews>
  <sheetFormatPr defaultRowHeight="15"/>
  <cols>
    <col min="1" max="1" width="11.42578125" customWidth="1"/>
    <col min="2" max="2" width="52.85546875" customWidth="1"/>
    <col min="3" max="3" width="9.7109375" customWidth="1"/>
    <col min="7" max="7" width="12.85546875" customWidth="1"/>
  </cols>
  <sheetData>
    <row r="1" spans="1:10" ht="18.75">
      <c r="A1" s="572"/>
      <c r="B1" s="572"/>
      <c r="C1" s="572"/>
      <c r="D1" s="572"/>
      <c r="E1" s="572"/>
      <c r="F1" s="27"/>
      <c r="G1" s="27"/>
    </row>
    <row r="2" spans="1:10" ht="18.75">
      <c r="A2" s="572"/>
      <c r="B2" s="572"/>
      <c r="C2" s="200"/>
      <c r="D2" s="200"/>
      <c r="E2" s="200"/>
      <c r="F2" s="27"/>
      <c r="G2" s="27"/>
    </row>
    <row r="3" spans="1:10" ht="18.75">
      <c r="A3" s="572" t="s">
        <v>344</v>
      </c>
      <c r="B3" s="572"/>
      <c r="C3" s="200"/>
      <c r="D3" s="200"/>
      <c r="E3" s="200"/>
      <c r="F3" s="27"/>
      <c r="G3" s="27"/>
    </row>
    <row r="4" spans="1:10" ht="19.5" thickBot="1">
      <c r="A4" s="29" t="s">
        <v>62</v>
      </c>
      <c r="B4" s="29"/>
      <c r="C4" s="29"/>
      <c r="D4" s="29"/>
      <c r="E4" s="29"/>
      <c r="F4" s="27"/>
      <c r="G4" s="27"/>
    </row>
    <row r="5" spans="1:10" ht="33" customHeight="1" thickBot="1">
      <c r="A5" s="575" t="s">
        <v>0</v>
      </c>
      <c r="B5" s="570" t="s">
        <v>1</v>
      </c>
      <c r="C5" s="570" t="s">
        <v>2</v>
      </c>
      <c r="D5" s="573" t="s">
        <v>3</v>
      </c>
      <c r="E5" s="573"/>
      <c r="F5" s="574"/>
      <c r="G5" s="570" t="s">
        <v>7</v>
      </c>
    </row>
    <row r="6" spans="1:10" ht="23.25" customHeight="1" thickBot="1">
      <c r="A6" s="576"/>
      <c r="B6" s="571"/>
      <c r="C6" s="571"/>
      <c r="D6" s="30" t="s">
        <v>4</v>
      </c>
      <c r="E6" s="31" t="s">
        <v>5</v>
      </c>
      <c r="F6" s="30" t="s">
        <v>6</v>
      </c>
      <c r="G6" s="571"/>
    </row>
    <row r="7" spans="1:10" ht="24" customHeight="1" thickBot="1">
      <c r="A7" s="32"/>
      <c r="B7" s="33" t="s">
        <v>12</v>
      </c>
      <c r="C7" s="32"/>
      <c r="D7" s="34"/>
      <c r="E7" s="32"/>
      <c r="F7" s="34"/>
      <c r="G7" s="32"/>
    </row>
    <row r="8" spans="1:10" ht="20.25" customHeight="1" thickBot="1">
      <c r="A8" s="23" t="s">
        <v>272</v>
      </c>
      <c r="B8" s="35" t="s">
        <v>271</v>
      </c>
      <c r="C8" s="10">
        <v>165</v>
      </c>
      <c r="D8" s="104">
        <v>13</v>
      </c>
      <c r="E8" s="89">
        <v>14</v>
      </c>
      <c r="F8" s="105">
        <v>29</v>
      </c>
      <c r="G8" s="121">
        <f>(D8+F8)*4+E8*9</f>
        <v>294</v>
      </c>
    </row>
    <row r="9" spans="1:10" ht="17.25" customHeight="1" thickBot="1">
      <c r="A9" s="23" t="s">
        <v>240</v>
      </c>
      <c r="B9" s="35" t="s">
        <v>239</v>
      </c>
      <c r="C9" s="23">
        <v>200</v>
      </c>
      <c r="D9" s="104">
        <v>6</v>
      </c>
      <c r="E9" s="89">
        <v>6</v>
      </c>
      <c r="F9" s="104">
        <v>34</v>
      </c>
      <c r="G9" s="121">
        <f>(D9+F9)*4+E9*9</f>
        <v>214</v>
      </c>
    </row>
    <row r="10" spans="1:10" ht="15.75" thickBot="1">
      <c r="A10" s="23" t="s">
        <v>26</v>
      </c>
      <c r="B10" s="35" t="s">
        <v>75</v>
      </c>
      <c r="C10" s="36">
        <v>16.8</v>
      </c>
      <c r="D10" s="106">
        <v>1</v>
      </c>
      <c r="E10" s="107">
        <v>0</v>
      </c>
      <c r="F10" s="106">
        <v>7</v>
      </c>
      <c r="G10" s="121">
        <f>(D10+F10)*4+E10*9</f>
        <v>32</v>
      </c>
    </row>
    <row r="11" spans="1:10" ht="16.5" customHeight="1" thickBot="1">
      <c r="A11" s="38" t="s">
        <v>26</v>
      </c>
      <c r="B11" s="39" t="s">
        <v>329</v>
      </c>
      <c r="C11" s="40">
        <v>204.7</v>
      </c>
      <c r="D11" s="108">
        <v>1</v>
      </c>
      <c r="E11" s="109">
        <v>1</v>
      </c>
      <c r="F11" s="108">
        <v>22</v>
      </c>
      <c r="G11" s="121">
        <f>(D11+F11)*4+E11*9</f>
        <v>101</v>
      </c>
    </row>
    <row r="12" spans="1:10" ht="24.95" customHeight="1" thickBot="1">
      <c r="A12" s="75"/>
      <c r="B12" s="76" t="s">
        <v>8</v>
      </c>
      <c r="C12" s="83">
        <f>SUM(C8:C11)</f>
        <v>586.5</v>
      </c>
      <c r="D12" s="145">
        <f>SUM(D8:D11)</f>
        <v>21</v>
      </c>
      <c r="E12" s="145">
        <f>SUM(E8:E11)</f>
        <v>21</v>
      </c>
      <c r="F12" s="530">
        <f>SUM(F8:F11)</f>
        <v>92</v>
      </c>
      <c r="G12" s="136">
        <f>SUM(G8:G11)</f>
        <v>641</v>
      </c>
      <c r="H12" s="547">
        <f>D12/D12</f>
        <v>1</v>
      </c>
      <c r="I12" s="547">
        <f>E12/D12</f>
        <v>1</v>
      </c>
      <c r="J12" s="547">
        <f>F12/D12</f>
        <v>4.3809523809523814</v>
      </c>
    </row>
    <row r="13" spans="1:10" ht="24" customHeight="1" thickBot="1">
      <c r="A13" s="41"/>
      <c r="B13" s="33" t="s">
        <v>60</v>
      </c>
      <c r="C13" s="199"/>
      <c r="D13" s="30"/>
      <c r="E13" s="31"/>
      <c r="F13" s="30"/>
      <c r="G13" s="31"/>
    </row>
    <row r="14" spans="1:10" ht="18.75" customHeight="1" thickBot="1">
      <c r="A14" s="23" t="s">
        <v>272</v>
      </c>
      <c r="B14" s="35" t="s">
        <v>271</v>
      </c>
      <c r="C14" s="10">
        <v>200</v>
      </c>
      <c r="D14" s="104">
        <v>15</v>
      </c>
      <c r="E14" s="89">
        <v>16</v>
      </c>
      <c r="F14" s="105">
        <v>31</v>
      </c>
      <c r="G14" s="121">
        <f>(F14+D14)*4+E14*9</f>
        <v>328</v>
      </c>
    </row>
    <row r="15" spans="1:10" ht="17.25" customHeight="1" thickBot="1">
      <c r="A15" s="23" t="s">
        <v>240</v>
      </c>
      <c r="B15" s="35" t="s">
        <v>239</v>
      </c>
      <c r="C15" s="23">
        <v>200</v>
      </c>
      <c r="D15" s="104">
        <v>6</v>
      </c>
      <c r="E15" s="89">
        <v>6</v>
      </c>
      <c r="F15" s="104">
        <v>34</v>
      </c>
      <c r="G15" s="121">
        <f>(F15+D15)*4+E15*9</f>
        <v>214</v>
      </c>
    </row>
    <row r="16" spans="1:10" ht="15" customHeight="1" thickBot="1">
      <c r="A16" s="23" t="s">
        <v>26</v>
      </c>
      <c r="B16" s="35" t="s">
        <v>75</v>
      </c>
      <c r="C16" s="23">
        <v>16.8</v>
      </c>
      <c r="D16" s="104">
        <v>1</v>
      </c>
      <c r="E16" s="89">
        <v>0</v>
      </c>
      <c r="F16" s="104">
        <v>7</v>
      </c>
      <c r="G16" s="121">
        <f>(D16+F16)*4+E16*9</f>
        <v>32</v>
      </c>
    </row>
    <row r="17" spans="1:10" ht="16.5" customHeight="1" thickBot="1">
      <c r="A17" s="38" t="s">
        <v>26</v>
      </c>
      <c r="B17" s="39" t="s">
        <v>329</v>
      </c>
      <c r="C17" s="50">
        <v>220</v>
      </c>
      <c r="D17" s="161">
        <v>2</v>
      </c>
      <c r="E17" s="162">
        <v>1</v>
      </c>
      <c r="F17" s="161">
        <v>24</v>
      </c>
      <c r="G17" s="147">
        <f>(D17+F17)*4+E17*9</f>
        <v>113</v>
      </c>
    </row>
    <row r="18" spans="1:10" ht="22.5" customHeight="1" thickBot="1">
      <c r="A18" s="78"/>
      <c r="B18" s="79" t="s">
        <v>8</v>
      </c>
      <c r="C18" s="133">
        <f>SUM(C14:C17)</f>
        <v>636.79999999999995</v>
      </c>
      <c r="D18" s="133">
        <f>SUM(D14:D17)</f>
        <v>24</v>
      </c>
      <c r="E18" s="133">
        <f>SUM(E14:E17)</f>
        <v>23</v>
      </c>
      <c r="F18" s="512">
        <f>SUM(F14:F17)</f>
        <v>96</v>
      </c>
      <c r="G18" s="513">
        <f>SUM(G14:G17)</f>
        <v>687</v>
      </c>
      <c r="H18" s="546">
        <f>D18/D18</f>
        <v>1</v>
      </c>
      <c r="I18" s="546">
        <f>E18/D18</f>
        <v>0.95833333333333337</v>
      </c>
      <c r="J18" s="546">
        <f>F18/D18</f>
        <v>4</v>
      </c>
    </row>
    <row r="19" spans="1:10" ht="26.25" customHeight="1" thickBot="1">
      <c r="A19" s="41"/>
      <c r="B19" s="43" t="s">
        <v>9</v>
      </c>
      <c r="C19" s="41"/>
      <c r="D19" s="44"/>
      <c r="E19" s="41"/>
      <c r="F19" s="44"/>
      <c r="G19" s="41"/>
    </row>
    <row r="20" spans="1:10" ht="21" customHeight="1" thickBot="1">
      <c r="A20" s="23">
        <v>19</v>
      </c>
      <c r="B20" s="35" t="s">
        <v>28</v>
      </c>
      <c r="C20" s="23">
        <v>70</v>
      </c>
      <c r="D20" s="112">
        <v>3</v>
      </c>
      <c r="E20" s="89">
        <v>4</v>
      </c>
      <c r="F20" s="112">
        <v>3</v>
      </c>
      <c r="G20" s="89">
        <f>(D20+F20)*4+E20*9</f>
        <v>60</v>
      </c>
    </row>
    <row r="21" spans="1:10" ht="18.75" customHeight="1" thickBot="1">
      <c r="A21" s="23">
        <v>133</v>
      </c>
      <c r="B21" s="35" t="s">
        <v>105</v>
      </c>
      <c r="C21" s="23">
        <v>230</v>
      </c>
      <c r="D21" s="112">
        <v>7</v>
      </c>
      <c r="E21" s="89">
        <v>4</v>
      </c>
      <c r="F21" s="112">
        <v>18</v>
      </c>
      <c r="G21" s="121">
        <f>(F21+D21)*4+E21*9</f>
        <v>136</v>
      </c>
    </row>
    <row r="22" spans="1:10" ht="18.75" customHeight="1" thickBot="1">
      <c r="A22" s="149">
        <v>443</v>
      </c>
      <c r="B22" s="163" t="s">
        <v>343</v>
      </c>
      <c r="C22" s="149">
        <v>260</v>
      </c>
      <c r="D22" s="113">
        <v>6</v>
      </c>
      <c r="E22" s="114">
        <v>11</v>
      </c>
      <c r="F22" s="113">
        <v>20</v>
      </c>
      <c r="G22" s="121">
        <f>(F22+D22)*4+E22*9</f>
        <v>203</v>
      </c>
    </row>
    <row r="23" spans="1:10" ht="15.75" customHeight="1" thickBot="1">
      <c r="A23" s="23">
        <v>700</v>
      </c>
      <c r="B23" s="35" t="s">
        <v>155</v>
      </c>
      <c r="C23" s="23">
        <v>200</v>
      </c>
      <c r="D23" s="104">
        <v>0</v>
      </c>
      <c r="E23" s="89">
        <v>0</v>
      </c>
      <c r="F23" s="104">
        <v>21</v>
      </c>
      <c r="G23" s="89">
        <f>(D23+F23)*4+E23*9</f>
        <v>84</v>
      </c>
    </row>
    <row r="24" spans="1:10" ht="15.75" thickBot="1">
      <c r="A24" s="23" t="s">
        <v>26</v>
      </c>
      <c r="B24" s="35" t="s">
        <v>75</v>
      </c>
      <c r="C24" s="23">
        <v>16.8</v>
      </c>
      <c r="D24" s="104">
        <v>1</v>
      </c>
      <c r="E24" s="89">
        <v>0</v>
      </c>
      <c r="F24" s="104">
        <v>7</v>
      </c>
      <c r="G24" s="121">
        <f>(D24+F24)*4+E24*9</f>
        <v>32</v>
      </c>
    </row>
    <row r="25" spans="1:10" ht="15" customHeight="1" thickBot="1">
      <c r="A25" s="23" t="s">
        <v>26</v>
      </c>
      <c r="B25" s="35" t="s">
        <v>27</v>
      </c>
      <c r="C25" s="23">
        <v>16.8</v>
      </c>
      <c r="D25" s="104">
        <v>1</v>
      </c>
      <c r="E25" s="89">
        <v>0</v>
      </c>
      <c r="F25" s="104">
        <v>7</v>
      </c>
      <c r="G25" s="121">
        <f>(D25+F25)*4+E25*9</f>
        <v>32</v>
      </c>
    </row>
    <row r="26" spans="1:10" ht="21" customHeight="1" thickBot="1">
      <c r="A26" s="59"/>
      <c r="B26" s="60" t="s">
        <v>8</v>
      </c>
      <c r="C26" s="61">
        <f>SUM(C20:C25)</f>
        <v>793.59999999999991</v>
      </c>
      <c r="D26" s="115">
        <f>SUM(D20:D25)</f>
        <v>18</v>
      </c>
      <c r="E26" s="115">
        <f>SUM(E20:E25)</f>
        <v>19</v>
      </c>
      <c r="F26" s="115">
        <f>SUM(F20:F25)</f>
        <v>76</v>
      </c>
      <c r="G26" s="115">
        <f>SUM(G20:G25)</f>
        <v>547</v>
      </c>
      <c r="H26" s="547">
        <f>D26/D26</f>
        <v>1</v>
      </c>
      <c r="I26" s="547">
        <f>E26/D26</f>
        <v>1.0555555555555556</v>
      </c>
      <c r="J26" s="547">
        <f>F26/D26</f>
        <v>4.2222222222222223</v>
      </c>
    </row>
    <row r="27" spans="1:10" ht="25.5" customHeight="1" thickBot="1">
      <c r="A27" s="32"/>
      <c r="B27" s="33" t="s">
        <v>61</v>
      </c>
      <c r="C27" s="32"/>
      <c r="D27" s="34"/>
      <c r="E27" s="32"/>
      <c r="F27" s="34"/>
      <c r="G27" s="32"/>
    </row>
    <row r="28" spans="1:10" ht="18" customHeight="1" thickBot="1">
      <c r="A28" s="23">
        <v>19</v>
      </c>
      <c r="B28" s="35" t="s">
        <v>28</v>
      </c>
      <c r="C28" s="23">
        <v>110</v>
      </c>
      <c r="D28" s="112">
        <v>7</v>
      </c>
      <c r="E28" s="89">
        <v>8</v>
      </c>
      <c r="F28" s="112">
        <v>4</v>
      </c>
      <c r="G28" s="89">
        <f>(D28+F28)*4+E28*9</f>
        <v>116</v>
      </c>
    </row>
    <row r="29" spans="1:10" ht="21" customHeight="1" thickBot="1">
      <c r="A29" s="23">
        <v>133</v>
      </c>
      <c r="B29" s="35" t="s">
        <v>105</v>
      </c>
      <c r="C29" s="23">
        <v>280</v>
      </c>
      <c r="D29" s="112">
        <v>8</v>
      </c>
      <c r="E29" s="89">
        <v>8</v>
      </c>
      <c r="F29" s="112">
        <v>23</v>
      </c>
      <c r="G29" s="121">
        <f>(F29+D29)*4+E29*9</f>
        <v>196</v>
      </c>
    </row>
    <row r="30" spans="1:10" ht="20.25" customHeight="1" thickBot="1">
      <c r="A30" s="149">
        <v>443</v>
      </c>
      <c r="B30" s="163" t="s">
        <v>343</v>
      </c>
      <c r="C30" s="149">
        <v>260</v>
      </c>
      <c r="D30" s="113">
        <v>7</v>
      </c>
      <c r="E30" s="114">
        <v>11</v>
      </c>
      <c r="F30" s="113">
        <v>20</v>
      </c>
      <c r="G30" s="121">
        <f>(F30+D30)*4+E30*9</f>
        <v>207</v>
      </c>
    </row>
    <row r="31" spans="1:10" ht="16.5" customHeight="1" thickBot="1">
      <c r="A31" s="23">
        <v>700</v>
      </c>
      <c r="B31" s="35" t="s">
        <v>155</v>
      </c>
      <c r="C31" s="23">
        <v>200</v>
      </c>
      <c r="D31" s="104">
        <v>0</v>
      </c>
      <c r="E31" s="89">
        <v>0</v>
      </c>
      <c r="F31" s="104">
        <v>21</v>
      </c>
      <c r="G31" s="121">
        <f>(F31+D31)*4+E31*9</f>
        <v>84</v>
      </c>
    </row>
    <row r="32" spans="1:10" ht="15.75" thickBot="1">
      <c r="A32" s="23" t="s">
        <v>26</v>
      </c>
      <c r="B32" s="35" t="s">
        <v>75</v>
      </c>
      <c r="C32" s="23">
        <v>37</v>
      </c>
      <c r="D32" s="505">
        <v>2</v>
      </c>
      <c r="E32" s="89">
        <v>1</v>
      </c>
      <c r="F32" s="506">
        <v>14</v>
      </c>
      <c r="G32" s="107">
        <f>(D32+F32)*4+E32*9</f>
        <v>73</v>
      </c>
    </row>
    <row r="33" spans="1:10" ht="15.75" thickBot="1">
      <c r="A33" s="23" t="s">
        <v>26</v>
      </c>
      <c r="B33" s="35" t="s">
        <v>27</v>
      </c>
      <c r="C33" s="23">
        <v>27.8</v>
      </c>
      <c r="D33" s="104">
        <v>2</v>
      </c>
      <c r="E33" s="89">
        <v>0</v>
      </c>
      <c r="F33" s="104">
        <v>12</v>
      </c>
      <c r="G33" s="121">
        <f>(D33+F33)*4+E33*9</f>
        <v>56</v>
      </c>
    </row>
    <row r="34" spans="1:10" ht="22.5" customHeight="1" thickBot="1">
      <c r="A34" s="67"/>
      <c r="B34" s="68" t="s">
        <v>8</v>
      </c>
      <c r="C34" s="69">
        <f>SUM(C28:C33)</f>
        <v>914.8</v>
      </c>
      <c r="D34" s="122">
        <f>SUM(D28:D33)</f>
        <v>26</v>
      </c>
      <c r="E34" s="123">
        <f>SUM(E28:E33)</f>
        <v>28</v>
      </c>
      <c r="F34" s="123">
        <f>SUM(F28:F33)</f>
        <v>94</v>
      </c>
      <c r="G34" s="123">
        <f>SUM(G28:G33)</f>
        <v>732</v>
      </c>
      <c r="H34" s="546">
        <f>D34/D34</f>
        <v>1</v>
      </c>
      <c r="I34" s="546">
        <f>E34/D34</f>
        <v>1.0769230769230769</v>
      </c>
      <c r="J34" s="546">
        <f>F34/D34</f>
        <v>3.6153846153846154</v>
      </c>
    </row>
    <row r="35" spans="1:10" ht="6.75" customHeight="1">
      <c r="A35" s="32"/>
      <c r="B35" s="46"/>
      <c r="C35" s="46"/>
      <c r="D35" s="124"/>
      <c r="E35" s="125"/>
      <c r="F35" s="124"/>
      <c r="G35" s="125"/>
      <c r="H35" s="12"/>
    </row>
    <row r="36" spans="1:10" ht="6" customHeight="1" thickBot="1">
      <c r="A36" s="32"/>
      <c r="B36" s="46"/>
      <c r="C36" s="46"/>
      <c r="D36" s="124"/>
      <c r="E36" s="125"/>
      <c r="F36" s="124"/>
      <c r="G36" s="125"/>
      <c r="H36" s="12"/>
    </row>
    <row r="37" spans="1:10" ht="20.25" customHeight="1" thickBot="1">
      <c r="A37" s="59"/>
      <c r="B37" s="60" t="s">
        <v>36</v>
      </c>
      <c r="C37" s="59"/>
      <c r="D37" s="128">
        <f>D26+D12</f>
        <v>39</v>
      </c>
      <c r="E37" s="127">
        <f>E26+E12</f>
        <v>40</v>
      </c>
      <c r="F37" s="128">
        <f>F26+F12</f>
        <v>168</v>
      </c>
      <c r="G37" s="127">
        <f>G26+G12</f>
        <v>1188</v>
      </c>
      <c r="H37" s="547">
        <f>D37/D37</f>
        <v>1</v>
      </c>
      <c r="I37" s="547">
        <f>E37/D37</f>
        <v>1.0256410256410255</v>
      </c>
      <c r="J37" s="547">
        <f>F37/D37</f>
        <v>4.3076923076923075</v>
      </c>
    </row>
    <row r="38" spans="1:10" ht="20.25" customHeight="1" thickBot="1">
      <c r="A38" s="73"/>
      <c r="B38" s="68" t="s">
        <v>65</v>
      </c>
      <c r="C38" s="74"/>
      <c r="D38" s="130">
        <f>D34+D18</f>
        <v>50</v>
      </c>
      <c r="E38" s="130">
        <f>E34+E18</f>
        <v>51</v>
      </c>
      <c r="F38" s="130">
        <f>F34+F18</f>
        <v>190</v>
      </c>
      <c r="G38" s="130">
        <f>G34+G18</f>
        <v>1419</v>
      </c>
      <c r="H38" s="546">
        <f>D38/D38</f>
        <v>1</v>
      </c>
      <c r="I38" s="546">
        <f>E38/D38</f>
        <v>1.02</v>
      </c>
      <c r="J38" s="546">
        <f>F38/D38</f>
        <v>3.8</v>
      </c>
    </row>
    <row r="39" spans="1:10">
      <c r="A39" s="28"/>
      <c r="B39" s="577"/>
      <c r="C39" s="577"/>
      <c r="D39" s="577"/>
      <c r="E39" s="577"/>
      <c r="F39" s="577"/>
      <c r="G39" s="577"/>
      <c r="H39" s="12"/>
    </row>
    <row r="40" spans="1:10">
      <c r="B40" s="12"/>
      <c r="C40" s="12"/>
      <c r="D40" s="12"/>
      <c r="E40" s="12"/>
      <c r="F40" s="12"/>
      <c r="G40" s="12"/>
      <c r="H40" s="12"/>
    </row>
    <row r="41" spans="1:10">
      <c r="B41" s="12"/>
      <c r="C41" s="12"/>
      <c r="D41" s="12"/>
      <c r="E41" s="12"/>
      <c r="F41" s="12"/>
      <c r="G41" s="12"/>
      <c r="H41" s="12"/>
    </row>
    <row r="42" spans="1:10">
      <c r="B42" s="12"/>
      <c r="C42" s="12"/>
      <c r="D42" s="12"/>
      <c r="E42" s="12"/>
      <c r="F42" s="12"/>
      <c r="G42" s="12"/>
      <c r="H42" s="12"/>
    </row>
    <row r="43" spans="1:10">
      <c r="B43" s="12"/>
      <c r="C43" s="12"/>
      <c r="D43" s="12"/>
      <c r="E43" s="12"/>
      <c r="F43" s="12"/>
      <c r="G43" s="12"/>
      <c r="H43" s="12"/>
    </row>
    <row r="44" spans="1:10">
      <c r="B44" s="12"/>
      <c r="C44" s="12"/>
      <c r="D44" s="12"/>
      <c r="E44" s="12"/>
      <c r="F44" s="12"/>
      <c r="G44" s="12"/>
      <c r="H44" s="12"/>
    </row>
    <row r="45" spans="1:10">
      <c r="B45" s="12"/>
      <c r="C45" s="12"/>
      <c r="D45" s="12"/>
      <c r="E45" s="12"/>
      <c r="F45" s="12"/>
      <c r="G45" s="12"/>
      <c r="H45" s="12"/>
    </row>
    <row r="46" spans="1:10">
      <c r="B46" s="12"/>
      <c r="C46" s="12"/>
      <c r="D46" s="12"/>
      <c r="E46" s="12"/>
      <c r="F46" s="12"/>
      <c r="G46" s="12"/>
      <c r="H46" s="12"/>
    </row>
    <row r="47" spans="1:10">
      <c r="B47" s="12"/>
      <c r="C47" s="12"/>
      <c r="D47" s="12"/>
      <c r="E47" s="12"/>
      <c r="F47" s="12"/>
      <c r="G47" s="12"/>
      <c r="H47" s="12"/>
    </row>
    <row r="48" spans="1:10">
      <c r="B48" s="12"/>
      <c r="C48" s="12"/>
      <c r="D48" s="12"/>
      <c r="E48" s="12"/>
      <c r="F48" s="12"/>
      <c r="G48" s="12"/>
      <c r="H48" s="12"/>
    </row>
    <row r="49" spans="2:8">
      <c r="B49" s="12"/>
      <c r="C49" s="12"/>
      <c r="D49" s="12"/>
      <c r="E49" s="12"/>
      <c r="F49" s="12"/>
      <c r="G49" s="12"/>
      <c r="H49" s="12"/>
    </row>
    <row r="50" spans="2:8">
      <c r="B50" s="12"/>
      <c r="C50" s="12"/>
      <c r="D50" s="12"/>
      <c r="E50" s="12"/>
      <c r="F50" s="12"/>
      <c r="G50" s="12"/>
      <c r="H50" s="12"/>
    </row>
    <row r="51" spans="2:8">
      <c r="B51" s="12"/>
      <c r="C51" s="12"/>
      <c r="D51" s="12"/>
      <c r="E51" s="12"/>
      <c r="F51" s="12"/>
      <c r="G51" s="12"/>
      <c r="H51" s="12"/>
    </row>
    <row r="52" spans="2:8">
      <c r="B52" s="12"/>
      <c r="C52" s="12"/>
      <c r="D52" s="12"/>
      <c r="E52" s="12"/>
      <c r="F52" s="12"/>
      <c r="G52" s="12"/>
      <c r="H52" s="12"/>
    </row>
    <row r="53" spans="2:8">
      <c r="B53" s="12"/>
      <c r="C53" s="12"/>
      <c r="D53" s="12"/>
      <c r="E53" s="12"/>
      <c r="F53" s="12"/>
      <c r="G53" s="12"/>
      <c r="H53" s="12"/>
    </row>
    <row r="54" spans="2:8">
      <c r="B54" s="12"/>
      <c r="C54" s="12"/>
      <c r="D54" s="12"/>
      <c r="E54" s="12"/>
      <c r="F54" s="12"/>
      <c r="G54" s="12"/>
      <c r="H54" s="12"/>
    </row>
    <row r="55" spans="2:8">
      <c r="B55" s="12"/>
      <c r="C55" s="12"/>
      <c r="D55" s="12"/>
      <c r="E55" s="12"/>
      <c r="F55" s="12"/>
      <c r="G55" s="12"/>
      <c r="H55" s="12"/>
    </row>
    <row r="56" spans="2:8">
      <c r="B56" s="12"/>
      <c r="C56" s="12"/>
      <c r="D56" s="12"/>
      <c r="E56" s="12"/>
      <c r="F56" s="12"/>
      <c r="G56" s="12"/>
      <c r="H56" s="12"/>
    </row>
    <row r="57" spans="2:8">
      <c r="B57" s="12"/>
      <c r="C57" s="12"/>
      <c r="D57" s="12"/>
      <c r="E57" s="12"/>
      <c r="F57" s="12"/>
      <c r="G57" s="12"/>
      <c r="H57" s="12"/>
    </row>
    <row r="58" spans="2:8">
      <c r="B58" s="12"/>
      <c r="C58" s="12"/>
      <c r="D58" s="12"/>
      <c r="E58" s="12"/>
      <c r="F58" s="12"/>
      <c r="G58" s="12"/>
      <c r="H58" s="12"/>
    </row>
    <row r="59" spans="2:8">
      <c r="B59" s="12"/>
      <c r="C59" s="12"/>
      <c r="D59" s="12"/>
      <c r="E59" s="12"/>
      <c r="F59" s="12"/>
      <c r="G59" s="12"/>
      <c r="H59" s="12"/>
    </row>
    <row r="60" spans="2:8">
      <c r="B60" s="12"/>
      <c r="C60" s="12"/>
      <c r="D60" s="12"/>
      <c r="E60" s="12"/>
      <c r="F60" s="12"/>
      <c r="G60" s="12"/>
      <c r="H60" s="12"/>
    </row>
    <row r="61" spans="2:8">
      <c r="B61" s="12"/>
      <c r="C61" s="12"/>
      <c r="D61" s="12"/>
      <c r="E61" s="12"/>
      <c r="F61" s="12"/>
      <c r="G61" s="12"/>
      <c r="H61" s="12"/>
    </row>
    <row r="62" spans="2:8">
      <c r="B62" s="12"/>
      <c r="C62" s="12"/>
      <c r="D62" s="12"/>
      <c r="E62" s="12"/>
      <c r="F62" s="12"/>
      <c r="G62" s="12"/>
      <c r="H62" s="12"/>
    </row>
    <row r="63" spans="2:8">
      <c r="B63" s="12"/>
      <c r="C63" s="12"/>
      <c r="D63" s="12"/>
      <c r="E63" s="12"/>
      <c r="F63" s="12"/>
      <c r="G63" s="12"/>
      <c r="H63" s="12"/>
    </row>
  </sheetData>
  <mergeCells count="9">
    <mergeCell ref="G5:G6"/>
    <mergeCell ref="B39:G39"/>
    <mergeCell ref="A1:E1"/>
    <mergeCell ref="A2:B2"/>
    <mergeCell ref="A3:B3"/>
    <mergeCell ref="A5:A6"/>
    <mergeCell ref="B5:B6"/>
    <mergeCell ref="C5:C6"/>
    <mergeCell ref="D5:F5"/>
  </mergeCells>
  <pageMargins left="0.70866141732283472" right="0.31496062992125984" top="0.55118110236220474" bottom="0.15748031496062992" header="0" footer="0"/>
  <pageSetup paperSize="9" scale="76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Z37"/>
  <sheetViews>
    <sheetView topLeftCell="H16" zoomScaleNormal="100" workbookViewId="0">
      <selection activeCell="Z32" sqref="Z32"/>
    </sheetView>
  </sheetViews>
  <sheetFormatPr defaultRowHeight="15"/>
  <cols>
    <col min="1" max="1" width="6.5703125" customWidth="1"/>
    <col min="2" max="2" width="24.140625" customWidth="1"/>
    <col min="3" max="3" width="7.28515625" customWidth="1"/>
    <col min="4" max="4" width="19.42578125" customWidth="1"/>
    <col min="5" max="5" width="12" customWidth="1"/>
    <col min="6" max="6" width="12.85546875" customWidth="1"/>
    <col min="10" max="23" width="10.7109375" customWidth="1"/>
    <col min="24" max="24" width="10.85546875" customWidth="1"/>
    <col min="25" max="25" width="13.85546875" customWidth="1"/>
    <col min="26" max="26" width="25.7109375" customWidth="1"/>
  </cols>
  <sheetData>
    <row r="3" spans="2:26" ht="23.25">
      <c r="B3" s="585" t="s">
        <v>35</v>
      </c>
      <c r="C3" s="585"/>
      <c r="D3" s="585"/>
      <c r="E3" s="585"/>
      <c r="F3" s="585"/>
      <c r="G3" s="585"/>
      <c r="H3" s="585"/>
      <c r="I3" s="585"/>
      <c r="J3" s="585"/>
      <c r="K3" s="585"/>
      <c r="L3" s="585"/>
      <c r="M3" s="585"/>
      <c r="N3" s="585"/>
      <c r="O3" s="585"/>
      <c r="P3" s="585"/>
      <c r="Q3" s="585"/>
      <c r="R3" s="585"/>
      <c r="S3" s="585"/>
      <c r="T3" s="585"/>
      <c r="U3" s="585"/>
      <c r="V3" s="585"/>
      <c r="W3" s="585"/>
      <c r="X3" s="585"/>
      <c r="Y3" s="585"/>
    </row>
    <row r="4" spans="2:26">
      <c r="I4">
        <v>2025</v>
      </c>
    </row>
    <row r="5" spans="2:26" ht="15.75" thickBot="1">
      <c r="H5" s="589" t="s">
        <v>233</v>
      </c>
      <c r="I5" s="589"/>
      <c r="J5" s="589"/>
      <c r="K5" s="589"/>
    </row>
    <row r="6" spans="2:26" ht="57" customHeight="1" thickBot="1">
      <c r="B6" s="18" t="s">
        <v>16</v>
      </c>
      <c r="C6" s="17" t="s">
        <v>17</v>
      </c>
      <c r="D6" s="18" t="s">
        <v>39</v>
      </c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203"/>
      <c r="R6" s="203"/>
      <c r="S6" s="203"/>
      <c r="T6" s="203"/>
      <c r="U6" s="203"/>
      <c r="V6" s="203"/>
      <c r="W6" s="19" t="s">
        <v>24</v>
      </c>
      <c r="X6" s="6">
        <v>18</v>
      </c>
      <c r="Y6" s="20" t="s">
        <v>345</v>
      </c>
    </row>
    <row r="7" spans="2:26">
      <c r="B7" s="17" t="s">
        <v>18</v>
      </c>
      <c r="C7" s="17"/>
      <c r="D7" s="17"/>
      <c r="E7" s="17">
        <v>1</v>
      </c>
      <c r="F7" s="17">
        <v>2</v>
      </c>
      <c r="G7" s="17">
        <v>3</v>
      </c>
      <c r="H7" s="17">
        <v>4</v>
      </c>
      <c r="I7" s="17">
        <v>5</v>
      </c>
      <c r="J7" s="17">
        <v>6</v>
      </c>
      <c r="K7" s="17">
        <v>7</v>
      </c>
      <c r="L7" s="17">
        <v>8</v>
      </c>
      <c r="M7" s="17">
        <v>9</v>
      </c>
      <c r="N7" s="17">
        <v>10</v>
      </c>
      <c r="O7" s="17">
        <v>11</v>
      </c>
      <c r="P7" s="17">
        <v>12</v>
      </c>
      <c r="Q7" s="17">
        <v>13</v>
      </c>
      <c r="R7" s="17">
        <v>14</v>
      </c>
      <c r="S7" s="17">
        <v>15</v>
      </c>
      <c r="T7" s="17">
        <v>16</v>
      </c>
      <c r="U7" s="17">
        <v>17</v>
      </c>
      <c r="V7" s="17">
        <v>18</v>
      </c>
      <c r="W7" s="17"/>
      <c r="X7" s="21"/>
      <c r="Y7" s="17"/>
    </row>
    <row r="8" spans="2:26">
      <c r="B8" s="17" t="s">
        <v>19</v>
      </c>
      <c r="C8" s="17" t="s">
        <v>20</v>
      </c>
      <c r="D8" s="100">
        <v>84.7</v>
      </c>
      <c r="E8" s="17">
        <f>'1 день'!D39</f>
        <v>43</v>
      </c>
      <c r="F8" s="17">
        <f>'2 день'!D37</f>
        <v>51.6</v>
      </c>
      <c r="G8" s="17">
        <f>'3 день'!D39</f>
        <v>48</v>
      </c>
      <c r="H8" s="17">
        <f>'4 день(меню №1) '!D39</f>
        <v>46</v>
      </c>
      <c r="I8" s="17">
        <f>'5 день'!D39</f>
        <v>44</v>
      </c>
      <c r="J8" s="204">
        <f>'6 день'!D41</f>
        <v>45</v>
      </c>
      <c r="K8" s="204">
        <f>'7 день'!D39</f>
        <v>48.1</v>
      </c>
      <c r="L8" s="204">
        <f>'8 день'!D39</f>
        <v>44</v>
      </c>
      <c r="M8" s="204">
        <f>'9 день'!D41</f>
        <v>46</v>
      </c>
      <c r="N8" s="204">
        <f>'10 день'!D37</f>
        <v>50</v>
      </c>
      <c r="O8" s="204">
        <f>'11 день '!D41</f>
        <v>49</v>
      </c>
      <c r="P8" s="205">
        <f>'12 день (меню №1)'!D40</f>
        <v>50</v>
      </c>
      <c r="Q8" s="205">
        <f>'13 день'!D38</f>
        <v>45</v>
      </c>
      <c r="R8" s="205">
        <f>'14 день'!D39</f>
        <v>51</v>
      </c>
      <c r="S8" s="205">
        <f>'15 день (меню №1)'!D41</f>
        <v>46</v>
      </c>
      <c r="T8" s="205">
        <f>'16 день'!D41</f>
        <v>44</v>
      </c>
      <c r="U8" s="205">
        <f>'17 день'!D39</f>
        <v>46</v>
      </c>
      <c r="V8" s="205">
        <f>'18 день'!D37</f>
        <v>39</v>
      </c>
      <c r="W8" s="204">
        <f>P8+O8+N8+M8+L8+K8+J8+I8+H8+G8+F8+E8+Q8+R8+S8+T8+U8+V8</f>
        <v>835.7</v>
      </c>
      <c r="X8" s="178">
        <f>W8/X6</f>
        <v>46.427777777777777</v>
      </c>
      <c r="Y8" s="158">
        <f>X8*100/D8</f>
        <v>54.814377541650259</v>
      </c>
      <c r="Z8">
        <f>X8/X8</f>
        <v>1</v>
      </c>
    </row>
    <row r="9" spans="2:26">
      <c r="B9" s="17" t="s">
        <v>21</v>
      </c>
      <c r="C9" s="17" t="s">
        <v>20</v>
      </c>
      <c r="D9" s="100">
        <v>86.9</v>
      </c>
      <c r="E9" s="17">
        <f>'1 день'!E39</f>
        <v>43</v>
      </c>
      <c r="F9" s="17">
        <f>'2 день'!E37</f>
        <v>50</v>
      </c>
      <c r="G9" s="17">
        <f>'3 день'!E39</f>
        <v>46</v>
      </c>
      <c r="H9" s="17">
        <f>'4 день(меню №1) '!E39</f>
        <v>48</v>
      </c>
      <c r="I9" s="17">
        <f>'5 день'!E39</f>
        <v>46</v>
      </c>
      <c r="J9" s="204">
        <f>'6 день'!E41</f>
        <v>46</v>
      </c>
      <c r="K9" s="204">
        <f>'7 день'!E39</f>
        <v>48</v>
      </c>
      <c r="L9" s="204">
        <f>'8 день'!E39</f>
        <v>45</v>
      </c>
      <c r="M9" s="204">
        <f>'9 день'!E41</f>
        <v>46</v>
      </c>
      <c r="N9" s="204">
        <f>'10 день'!E37</f>
        <v>53</v>
      </c>
      <c r="O9" s="204">
        <f>'11 день '!E41</f>
        <v>56</v>
      </c>
      <c r="P9" s="205">
        <f>'12 день (меню №1)'!E40</f>
        <v>48</v>
      </c>
      <c r="Q9" s="205">
        <f>'13 день'!E38</f>
        <v>48</v>
      </c>
      <c r="R9" s="205">
        <f>'14 день'!E39</f>
        <v>50</v>
      </c>
      <c r="S9" s="205">
        <f>'15 день (меню №1)'!E41</f>
        <v>45</v>
      </c>
      <c r="T9" s="205">
        <f>'16 день'!E41</f>
        <v>45</v>
      </c>
      <c r="U9" s="205">
        <f>'17 день'!E39</f>
        <v>42</v>
      </c>
      <c r="V9" s="205">
        <f>'18 день'!E37</f>
        <v>40</v>
      </c>
      <c r="W9" s="204">
        <f>P9+O9+N9+M9+L9+K9+J9+I9+H9+G9+F9+E9+Q9+R9+S9+T9+U9+V9</f>
        <v>845</v>
      </c>
      <c r="X9" s="178">
        <f>W9/X6</f>
        <v>46.944444444444443</v>
      </c>
      <c r="Y9" s="158">
        <f>X9*100/D9</f>
        <v>54.021224907300855</v>
      </c>
      <c r="Z9" s="638">
        <f>X9/X8</f>
        <v>1.0111283953571857</v>
      </c>
    </row>
    <row r="10" spans="2:26">
      <c r="B10" s="17" t="s">
        <v>22</v>
      </c>
      <c r="C10" s="17" t="s">
        <v>20</v>
      </c>
      <c r="D10" s="100">
        <v>368.5</v>
      </c>
      <c r="E10" s="17">
        <f>'1 день'!F39</f>
        <v>173</v>
      </c>
      <c r="F10" s="17">
        <f>'2 день'!F37</f>
        <v>203.9</v>
      </c>
      <c r="G10" s="17">
        <f>'3 день'!F39</f>
        <v>209</v>
      </c>
      <c r="H10" s="17">
        <f>'4 день(меню №1) '!F39</f>
        <v>182</v>
      </c>
      <c r="I10" s="17">
        <f>'5 день'!F39</f>
        <v>181</v>
      </c>
      <c r="J10" s="204">
        <f>'6 день'!F41</f>
        <v>195</v>
      </c>
      <c r="K10" s="204">
        <f>'7 день'!F39</f>
        <v>195</v>
      </c>
      <c r="L10" s="204">
        <f>'8 день'!F39</f>
        <v>180</v>
      </c>
      <c r="M10" s="204">
        <f>'9 день'!F41</f>
        <v>183</v>
      </c>
      <c r="N10" s="204">
        <f>'10 день'!F37</f>
        <v>205</v>
      </c>
      <c r="O10" s="204">
        <f>'11 день '!F41</f>
        <v>199</v>
      </c>
      <c r="P10" s="205">
        <f>'12 день (меню №1)'!F40</f>
        <v>185</v>
      </c>
      <c r="Q10" s="205">
        <f>'13 день'!F38</f>
        <v>195</v>
      </c>
      <c r="R10" s="205">
        <f>'14 день'!F39</f>
        <v>201</v>
      </c>
      <c r="S10" s="205">
        <f>'15 день (меню №1)'!F41</f>
        <v>186</v>
      </c>
      <c r="T10" s="205">
        <f>'16 день'!F41</f>
        <v>184</v>
      </c>
      <c r="U10" s="205">
        <f>'17 день'!F39</f>
        <v>185</v>
      </c>
      <c r="V10" s="205">
        <f>'18 день'!F37</f>
        <v>168</v>
      </c>
      <c r="W10" s="204">
        <f>P10+O10+N10+M10+L10+K10+J10+I10+H10+G10+F10+E10+Q10+R10+S10+T10+U10+V10</f>
        <v>3409.9</v>
      </c>
      <c r="X10" s="178">
        <f>W10/X6</f>
        <v>189.4388888888889</v>
      </c>
      <c r="Y10" s="158">
        <f>X10*100/D10</f>
        <v>51.408110960349774</v>
      </c>
      <c r="Z10" s="638">
        <f>X10/X8</f>
        <v>4.0802919708029197</v>
      </c>
    </row>
    <row r="11" spans="2:26" ht="15.75" thickBot="1">
      <c r="B11" s="17" t="s">
        <v>7</v>
      </c>
      <c r="C11" s="17" t="s">
        <v>23</v>
      </c>
      <c r="D11" s="102">
        <v>2595</v>
      </c>
      <c r="E11" s="17">
        <f>'1 день'!G39</f>
        <v>1251</v>
      </c>
      <c r="F11" s="17">
        <f>'2 день'!G37</f>
        <v>1472</v>
      </c>
      <c r="G11" s="17">
        <f>'3 день'!G39</f>
        <v>1442</v>
      </c>
      <c r="H11" s="17">
        <f>'4 день(меню №1) '!G39</f>
        <v>1344</v>
      </c>
      <c r="I11" s="17">
        <f>'5 день'!G39</f>
        <v>1314</v>
      </c>
      <c r="J11" s="204">
        <f>'6 день'!G41</f>
        <v>1374</v>
      </c>
      <c r="K11" s="204">
        <f>'7 день'!G39</f>
        <v>1404.4</v>
      </c>
      <c r="L11" s="204">
        <f>'8 день'!G39</f>
        <v>1301</v>
      </c>
      <c r="M11" s="204">
        <f>'9 день'!G41</f>
        <v>1330</v>
      </c>
      <c r="N11" s="204">
        <f>'10 день'!G37</f>
        <v>1497</v>
      </c>
      <c r="O11" s="204">
        <f>'11 день '!G41</f>
        <v>1496</v>
      </c>
      <c r="P11" s="205">
        <f>'12 день (меню №1)'!G40</f>
        <v>1372</v>
      </c>
      <c r="Q11" s="205">
        <f>'13 день'!G38</f>
        <v>1392</v>
      </c>
      <c r="R11" s="205">
        <f>'14 день'!G39</f>
        <v>1458</v>
      </c>
      <c r="S11" s="205">
        <f>'15 день (меню №1)'!G41</f>
        <v>1333</v>
      </c>
      <c r="T11" s="205">
        <f>'16 день'!G41</f>
        <v>1317</v>
      </c>
      <c r="U11" s="205">
        <f>'17 день'!G39</f>
        <v>1302</v>
      </c>
      <c r="V11" s="205">
        <f>'18 день'!G37</f>
        <v>1188</v>
      </c>
      <c r="W11" s="204">
        <f>P11+O11+N11+M11+L11+K11+J11+I11+H11+G11+F11+E11+Q11+R11+S11+T11+U11+V11</f>
        <v>24587.4</v>
      </c>
      <c r="X11" s="178">
        <f>W11/X6</f>
        <v>1365.9666666666667</v>
      </c>
      <c r="Y11" s="158">
        <f>X11*100/D11</f>
        <v>52.638407193320482</v>
      </c>
    </row>
    <row r="12" spans="2:26" ht="23.25">
      <c r="B12" s="586" t="s">
        <v>34</v>
      </c>
      <c r="C12" s="586"/>
      <c r="D12" s="586"/>
      <c r="E12" s="586"/>
      <c r="F12" s="586"/>
      <c r="G12" s="586"/>
      <c r="H12" s="586"/>
      <c r="I12" s="586"/>
      <c r="J12" s="586"/>
      <c r="K12" s="586"/>
      <c r="L12" s="586"/>
      <c r="M12" s="586"/>
      <c r="N12" s="586"/>
      <c r="O12" s="586"/>
      <c r="P12" s="586"/>
      <c r="Q12" s="586"/>
      <c r="R12" s="586"/>
      <c r="S12" s="586"/>
      <c r="T12" s="586"/>
      <c r="U12" s="586"/>
      <c r="V12" s="586"/>
      <c r="W12" s="586"/>
      <c r="X12" s="586"/>
      <c r="Y12" s="586"/>
    </row>
    <row r="13" spans="2:26">
      <c r="I13">
        <v>2025</v>
      </c>
    </row>
    <row r="14" spans="2:26" ht="15.75" thickBot="1">
      <c r="H14" s="589" t="s">
        <v>233</v>
      </c>
      <c r="I14" s="589"/>
      <c r="J14" s="589"/>
      <c r="K14" s="589"/>
    </row>
    <row r="15" spans="2:26" ht="60" customHeight="1" thickBot="1">
      <c r="B15" s="18" t="s">
        <v>16</v>
      </c>
      <c r="C15" s="17" t="s">
        <v>17</v>
      </c>
      <c r="D15" s="18" t="s">
        <v>31</v>
      </c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203"/>
      <c r="R15" s="203"/>
      <c r="S15" s="203"/>
      <c r="T15" s="203"/>
      <c r="U15" s="203"/>
      <c r="V15" s="203"/>
      <c r="W15" s="19" t="s">
        <v>24</v>
      </c>
      <c r="X15" s="6">
        <v>18</v>
      </c>
      <c r="Y15" s="20" t="s">
        <v>345</v>
      </c>
    </row>
    <row r="16" spans="2:26">
      <c r="B16" s="17" t="s">
        <v>18</v>
      </c>
      <c r="C16" s="17"/>
      <c r="D16" s="17"/>
      <c r="E16" s="17">
        <v>1</v>
      </c>
      <c r="F16" s="17">
        <v>2</v>
      </c>
      <c r="G16" s="17">
        <v>3</v>
      </c>
      <c r="H16" s="17">
        <v>4</v>
      </c>
      <c r="I16" s="17">
        <v>5</v>
      </c>
      <c r="J16" s="17">
        <v>6</v>
      </c>
      <c r="K16" s="17">
        <v>7</v>
      </c>
      <c r="L16" s="17">
        <v>8</v>
      </c>
      <c r="M16" s="17">
        <v>9</v>
      </c>
      <c r="N16" s="17">
        <v>10</v>
      </c>
      <c r="O16" s="17">
        <v>11</v>
      </c>
      <c r="P16" s="17">
        <v>12</v>
      </c>
      <c r="Q16" s="17">
        <v>13</v>
      </c>
      <c r="R16" s="17">
        <v>14</v>
      </c>
      <c r="S16" s="17">
        <v>15</v>
      </c>
      <c r="T16" s="17">
        <v>16</v>
      </c>
      <c r="U16" s="17">
        <v>17</v>
      </c>
      <c r="V16" s="17">
        <v>18</v>
      </c>
      <c r="W16" s="17"/>
      <c r="X16" s="179"/>
      <c r="Y16" s="17"/>
    </row>
    <row r="17" spans="2:26">
      <c r="B17" s="17" t="s">
        <v>19</v>
      </c>
      <c r="C17" s="17" t="s">
        <v>20</v>
      </c>
      <c r="D17" s="100">
        <v>84.7</v>
      </c>
      <c r="E17" s="17">
        <f>'1 день'!D12</f>
        <v>17</v>
      </c>
      <c r="F17" s="17">
        <f>'2 день'!D12</f>
        <v>23</v>
      </c>
      <c r="G17" s="17">
        <f>'3 день'!D12</f>
        <v>19</v>
      </c>
      <c r="H17" s="17">
        <f>'4 день(меню №1) '!D12</f>
        <v>20</v>
      </c>
      <c r="I17" s="17">
        <f>'5 день'!D12</f>
        <v>18</v>
      </c>
      <c r="J17" s="204">
        <f>'6 день'!D13</f>
        <v>17</v>
      </c>
      <c r="K17" s="204">
        <f>'7 день'!D12</f>
        <v>17</v>
      </c>
      <c r="L17" s="204">
        <f>'8 день'!D12</f>
        <v>15</v>
      </c>
      <c r="M17" s="204">
        <f>'9 день'!D13</f>
        <v>18</v>
      </c>
      <c r="N17" s="204">
        <f>'10 день'!D12</f>
        <v>25</v>
      </c>
      <c r="O17" s="204">
        <f>'11 день '!D13</f>
        <v>23</v>
      </c>
      <c r="P17" s="204">
        <f>'12 день (меню №1)'!D13</f>
        <v>21</v>
      </c>
      <c r="Q17" s="204">
        <f>'13 день'!D12</f>
        <v>19</v>
      </c>
      <c r="R17" s="204">
        <f>'14 день'!D13</f>
        <v>22</v>
      </c>
      <c r="S17" s="204">
        <f>'15 день (меню №1)'!D13</f>
        <v>19</v>
      </c>
      <c r="T17" s="204">
        <f>'16 день'!D13</f>
        <v>18</v>
      </c>
      <c r="U17" s="204">
        <f>'17 день'!D12</f>
        <v>21</v>
      </c>
      <c r="V17" s="204">
        <f>'18 день'!D12</f>
        <v>21</v>
      </c>
      <c r="W17" s="204">
        <f>P17+O17+N17+M17+L17+K17+J17+I17+H17+G17+F17+E17+Q17+R17+S17+T17+U17+V17</f>
        <v>353</v>
      </c>
      <c r="X17" s="178">
        <f>W17/X15</f>
        <v>19.611111111111111</v>
      </c>
      <c r="Y17" s="157">
        <f>X17*100/D17</f>
        <v>23.153614062704971</v>
      </c>
      <c r="Z17">
        <f>X17/X17</f>
        <v>1</v>
      </c>
    </row>
    <row r="18" spans="2:26">
      <c r="B18" s="17" t="s">
        <v>21</v>
      </c>
      <c r="C18" s="17" t="s">
        <v>20</v>
      </c>
      <c r="D18" s="100">
        <v>86.9</v>
      </c>
      <c r="E18" s="17">
        <f>'1 день'!E12</f>
        <v>14</v>
      </c>
      <c r="F18" s="17">
        <f>'2 день'!E12</f>
        <v>22</v>
      </c>
      <c r="G18" s="17">
        <f>'3 день'!E12</f>
        <v>18</v>
      </c>
      <c r="H18" s="17">
        <f>'4 день(меню №1) '!E12</f>
        <v>20</v>
      </c>
      <c r="I18" s="17">
        <f>'5 день'!E12</f>
        <v>15</v>
      </c>
      <c r="J18" s="204">
        <f>'6 день'!E13</f>
        <v>18</v>
      </c>
      <c r="K18" s="204">
        <f>'7 день'!E12</f>
        <v>17</v>
      </c>
      <c r="L18" s="204">
        <f>'8 день'!E12</f>
        <v>15</v>
      </c>
      <c r="M18" s="204">
        <f>'9 день'!E13</f>
        <v>17</v>
      </c>
      <c r="N18" s="204">
        <f>'10 день'!E12</f>
        <v>24</v>
      </c>
      <c r="O18" s="204">
        <f>'11 день '!E13</f>
        <v>29</v>
      </c>
      <c r="P18" s="204">
        <f>'12 день (меню №1)'!E13</f>
        <v>18</v>
      </c>
      <c r="Q18" s="204">
        <f>'13 день'!E12</f>
        <v>19</v>
      </c>
      <c r="R18" s="204">
        <f>'14 день'!E13</f>
        <v>18</v>
      </c>
      <c r="S18" s="204">
        <f>'15 день (меню №1)'!E13</f>
        <v>15</v>
      </c>
      <c r="T18" s="204">
        <f>'16 день'!E13</f>
        <v>18</v>
      </c>
      <c r="U18" s="204">
        <f>'17 день'!E12</f>
        <v>15</v>
      </c>
      <c r="V18" s="204">
        <f>'18 день'!E12</f>
        <v>21</v>
      </c>
      <c r="W18" s="204">
        <f>P18+O18+N18+M18+L18+K18+J18+I18+H18+G18+F18+E18+Q18+R18+S18+T18+U18+V18</f>
        <v>333</v>
      </c>
      <c r="X18" s="178">
        <f>W18/X15</f>
        <v>18.5</v>
      </c>
      <c r="Y18" s="157">
        <f>X18*100/D18</f>
        <v>21.288837744533947</v>
      </c>
      <c r="Z18" s="638">
        <f>X18/X17</f>
        <v>0.943342776203966</v>
      </c>
    </row>
    <row r="19" spans="2:26">
      <c r="B19" s="17" t="s">
        <v>22</v>
      </c>
      <c r="C19" s="17" t="s">
        <v>20</v>
      </c>
      <c r="D19" s="100">
        <v>368.5</v>
      </c>
      <c r="E19" s="17">
        <f>'1 день'!F12</f>
        <v>64</v>
      </c>
      <c r="F19" s="17">
        <f>'2 день'!F12</f>
        <v>100</v>
      </c>
      <c r="G19" s="17">
        <f>'3 день'!F18</f>
        <v>84</v>
      </c>
      <c r="H19" s="17">
        <f>'4 день(меню №1) '!F12</f>
        <v>84</v>
      </c>
      <c r="I19" s="17">
        <f>'5 день'!F12</f>
        <v>65</v>
      </c>
      <c r="J19" s="204">
        <f>'6 день'!F13</f>
        <v>76</v>
      </c>
      <c r="K19" s="204">
        <f>'7 день'!F12</f>
        <v>75</v>
      </c>
      <c r="L19" s="204">
        <f>'8 день'!F12</f>
        <v>62</v>
      </c>
      <c r="M19" s="204">
        <f>'9 день'!F13</f>
        <v>77</v>
      </c>
      <c r="N19" s="204">
        <f>'10 день'!F12</f>
        <v>94</v>
      </c>
      <c r="O19" s="204">
        <f>'11 день '!F13</f>
        <v>83</v>
      </c>
      <c r="P19" s="204">
        <f>'12 день (меню №1)'!F13</f>
        <v>74</v>
      </c>
      <c r="Q19" s="204">
        <f>'13 день'!F12</f>
        <v>81</v>
      </c>
      <c r="R19" s="204">
        <f>'14 день'!F13</f>
        <v>80</v>
      </c>
      <c r="S19" s="204">
        <f>'15 день (меню №1)'!F13</f>
        <v>73</v>
      </c>
      <c r="T19" s="204">
        <f>'16 день'!F13</f>
        <v>73</v>
      </c>
      <c r="U19" s="204">
        <f>'17 день'!F12</f>
        <v>80</v>
      </c>
      <c r="V19" s="204">
        <f>'18 день'!F12</f>
        <v>92</v>
      </c>
      <c r="W19" s="204">
        <f>P19+O19+N19+M19+L19+K19+J19+I19+H19+G19+F19+E19+Q19+R19+S19+T19+U19+V19</f>
        <v>1417</v>
      </c>
      <c r="X19" s="178">
        <f>W19/X15</f>
        <v>78.722222222222229</v>
      </c>
      <c r="Y19" s="157">
        <f>X19*100/D19</f>
        <v>21.36288255691241</v>
      </c>
      <c r="Z19" s="638">
        <f>X19/X17</f>
        <v>4.0141643059490093</v>
      </c>
    </row>
    <row r="20" spans="2:26" ht="15.75" thickBot="1">
      <c r="B20" s="17" t="s">
        <v>7</v>
      </c>
      <c r="C20" s="17" t="s">
        <v>23</v>
      </c>
      <c r="D20" s="102">
        <v>2595</v>
      </c>
      <c r="E20" s="17">
        <f>'1 день'!G12</f>
        <v>450</v>
      </c>
      <c r="F20" s="17">
        <f>'2 день'!G12</f>
        <v>690</v>
      </c>
      <c r="G20" s="17">
        <f>'3 день'!G12</f>
        <v>562</v>
      </c>
      <c r="H20" s="17">
        <f>'4 день(меню №1) '!G12</f>
        <v>596</v>
      </c>
      <c r="I20" s="17">
        <f>'5 день'!G12</f>
        <v>467</v>
      </c>
      <c r="J20" s="204">
        <f>'6 день'!G13</f>
        <v>534</v>
      </c>
      <c r="K20" s="204">
        <f>'7 день'!G12</f>
        <v>521</v>
      </c>
      <c r="L20" s="204">
        <f>'8 день'!G12</f>
        <v>443</v>
      </c>
      <c r="M20" s="204">
        <f>'9 день'!G13</f>
        <v>533</v>
      </c>
      <c r="N20" s="204">
        <f>'10 день'!G12</f>
        <v>692</v>
      </c>
      <c r="O20" s="204">
        <f>'11 день '!G13</f>
        <v>685</v>
      </c>
      <c r="P20" s="204">
        <f>'12 день (меню №1)'!G13</f>
        <v>542</v>
      </c>
      <c r="Q20" s="204">
        <f>'13 день'!G12</f>
        <v>571</v>
      </c>
      <c r="R20" s="204">
        <f>'14 день'!G13</f>
        <v>570</v>
      </c>
      <c r="S20" s="204">
        <f>'15 день (меню №1)'!G13</f>
        <v>503</v>
      </c>
      <c r="T20" s="204">
        <f>'16 день'!G13</f>
        <v>526</v>
      </c>
      <c r="U20" s="204">
        <f>'17 день'!G12</f>
        <v>539</v>
      </c>
      <c r="V20" s="204">
        <f>'18 день'!G12</f>
        <v>641</v>
      </c>
      <c r="W20" s="204">
        <f>P20+O20+N20+M20+L20+K20+J20+I20+H20+G20+F20+E20+Q20+R20+S20+T20+U20+V20</f>
        <v>10065</v>
      </c>
      <c r="X20" s="178">
        <f>W20/X15</f>
        <v>559.16666666666663</v>
      </c>
      <c r="Y20" s="157">
        <f>X20*100/D20</f>
        <v>21.547848426461144</v>
      </c>
    </row>
    <row r="21" spans="2:26" ht="23.25">
      <c r="B21" s="586" t="s">
        <v>69</v>
      </c>
      <c r="C21" s="586"/>
      <c r="D21" s="586"/>
      <c r="E21" s="586"/>
      <c r="F21" s="586"/>
      <c r="G21" s="586"/>
      <c r="H21" s="586"/>
      <c r="I21" s="586"/>
      <c r="J21" s="586"/>
      <c r="K21" s="586"/>
      <c r="L21" s="586"/>
      <c r="M21" s="586"/>
      <c r="N21" s="586"/>
      <c r="O21" s="586"/>
      <c r="P21" s="586"/>
      <c r="Q21" s="586"/>
      <c r="R21" s="586"/>
      <c r="S21" s="586"/>
      <c r="T21" s="586"/>
      <c r="U21" s="586"/>
      <c r="V21" s="586"/>
      <c r="W21" s="586"/>
      <c r="X21" s="586"/>
      <c r="Y21" s="586"/>
    </row>
    <row r="22" spans="2:26">
      <c r="I22">
        <v>2025</v>
      </c>
    </row>
    <row r="23" spans="2:26" ht="15.75" thickBot="1">
      <c r="H23" s="589" t="s">
        <v>233</v>
      </c>
      <c r="I23" s="589"/>
      <c r="J23" s="589"/>
      <c r="K23" s="589"/>
    </row>
    <row r="24" spans="2:26" ht="57" customHeight="1" thickBot="1">
      <c r="B24" s="18" t="s">
        <v>16</v>
      </c>
      <c r="C24" s="17" t="s">
        <v>17</v>
      </c>
      <c r="D24" s="18" t="s">
        <v>38</v>
      </c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203"/>
      <c r="R24" s="203"/>
      <c r="S24" s="203"/>
      <c r="T24" s="203"/>
      <c r="U24" s="203"/>
      <c r="V24" s="203"/>
      <c r="W24" s="19" t="s">
        <v>24</v>
      </c>
      <c r="X24" s="6">
        <v>18</v>
      </c>
      <c r="Y24" s="20" t="s">
        <v>345</v>
      </c>
    </row>
    <row r="25" spans="2:26">
      <c r="B25" s="17" t="s">
        <v>18</v>
      </c>
      <c r="C25" s="17"/>
      <c r="D25" s="17"/>
      <c r="E25" s="17">
        <v>1</v>
      </c>
      <c r="F25" s="17">
        <v>2</v>
      </c>
      <c r="G25" s="17">
        <v>3</v>
      </c>
      <c r="H25" s="17">
        <v>4</v>
      </c>
      <c r="I25" s="17">
        <v>5</v>
      </c>
      <c r="J25" s="17">
        <v>6</v>
      </c>
      <c r="K25" s="17">
        <v>7</v>
      </c>
      <c r="L25" s="17">
        <v>8</v>
      </c>
      <c r="M25" s="17">
        <v>9</v>
      </c>
      <c r="N25" s="17">
        <v>10</v>
      </c>
      <c r="O25" s="17">
        <v>11</v>
      </c>
      <c r="P25" s="17">
        <v>12</v>
      </c>
      <c r="Q25" s="17">
        <v>13</v>
      </c>
      <c r="R25" s="17">
        <v>14</v>
      </c>
      <c r="S25" s="17">
        <v>15</v>
      </c>
      <c r="T25" s="17">
        <v>16</v>
      </c>
      <c r="U25" s="17">
        <v>17</v>
      </c>
      <c r="V25" s="17">
        <v>18</v>
      </c>
      <c r="W25" s="17"/>
      <c r="X25" s="179"/>
      <c r="Y25" s="17"/>
    </row>
    <row r="26" spans="2:26">
      <c r="B26" s="17" t="s">
        <v>19</v>
      </c>
      <c r="C26" s="17" t="s">
        <v>20</v>
      </c>
      <c r="D26" s="100">
        <v>84.7</v>
      </c>
      <c r="E26" s="17">
        <f>'1 день'!D27</f>
        <v>26</v>
      </c>
      <c r="F26" s="17">
        <f>'2 день'!D26</f>
        <v>28.6</v>
      </c>
      <c r="G26" s="17">
        <f>'3 день'!D27</f>
        <v>29</v>
      </c>
      <c r="H26" s="17">
        <f>'4 день(меню №1) '!D27</f>
        <v>26</v>
      </c>
      <c r="I26" s="17">
        <f>'5 день'!D27</f>
        <v>26</v>
      </c>
      <c r="J26" s="204">
        <f>'6 день'!D29</f>
        <v>28</v>
      </c>
      <c r="K26" s="204">
        <f>'7 день'!D27</f>
        <v>31.1</v>
      </c>
      <c r="L26" s="204">
        <f>'8 день'!D27</f>
        <v>29</v>
      </c>
      <c r="M26" s="204">
        <f>'9 день'!D29</f>
        <v>28</v>
      </c>
      <c r="N26" s="204">
        <f>'10 день'!D26</f>
        <v>25</v>
      </c>
      <c r="O26" s="204">
        <f>'11 день '!D29</f>
        <v>26</v>
      </c>
      <c r="P26" s="205">
        <f>'12 день (меню №1)'!D28</f>
        <v>29</v>
      </c>
      <c r="Q26" s="205">
        <f>'13 день'!D26</f>
        <v>26</v>
      </c>
      <c r="R26" s="205">
        <f>'14 день'!D28</f>
        <v>29</v>
      </c>
      <c r="S26" s="205">
        <f>'15 день (меню №1)'!D29</f>
        <v>27</v>
      </c>
      <c r="T26" s="205">
        <f>'16 день'!D29</f>
        <v>26</v>
      </c>
      <c r="U26" s="205">
        <f>'17 день'!D27</f>
        <v>25</v>
      </c>
      <c r="V26" s="205">
        <f>'18 день'!D26</f>
        <v>18</v>
      </c>
      <c r="W26" s="204">
        <f>P26+O26+N26+M26+L26+K26+J26+I26+H26+G26+F26+E26+Q26+R26+S26+T26+U26+V26</f>
        <v>482.70000000000005</v>
      </c>
      <c r="X26" s="178">
        <f>W26/X24</f>
        <v>26.81666666666667</v>
      </c>
      <c r="Y26" s="155">
        <f>X26*100/D26</f>
        <v>31.660763478945299</v>
      </c>
      <c r="Z26">
        <f>X26/X26</f>
        <v>1</v>
      </c>
    </row>
    <row r="27" spans="2:26">
      <c r="B27" s="17" t="s">
        <v>21</v>
      </c>
      <c r="C27" s="17" t="s">
        <v>20</v>
      </c>
      <c r="D27" s="100">
        <v>86.9</v>
      </c>
      <c r="E27" s="17">
        <f>'1 день'!E27</f>
        <v>29</v>
      </c>
      <c r="F27" s="17">
        <f>'2 день'!E26</f>
        <v>28</v>
      </c>
      <c r="G27" s="17">
        <f>'3 день'!E27</f>
        <v>28</v>
      </c>
      <c r="H27" s="17">
        <f>'4 день(меню №1) '!E27</f>
        <v>28</v>
      </c>
      <c r="I27" s="17">
        <f>'5 день'!E27</f>
        <v>31</v>
      </c>
      <c r="J27" s="204">
        <f>'6 день'!E29</f>
        <v>28</v>
      </c>
      <c r="K27" s="204">
        <f>'7 день'!E27</f>
        <v>31</v>
      </c>
      <c r="L27" s="204">
        <f>'8 день'!E27</f>
        <v>30</v>
      </c>
      <c r="M27" s="204">
        <f>'9 день'!E29</f>
        <v>29</v>
      </c>
      <c r="N27" s="204">
        <f>'10 день'!E26</f>
        <v>29</v>
      </c>
      <c r="O27" s="204">
        <f>'11 день '!E29</f>
        <v>27</v>
      </c>
      <c r="P27" s="205">
        <f>'12 день (меню №1)'!E28</f>
        <v>30</v>
      </c>
      <c r="Q27" s="205">
        <f>'13 день'!E26</f>
        <v>29</v>
      </c>
      <c r="R27" s="205">
        <f>'14 день'!E28</f>
        <v>32</v>
      </c>
      <c r="S27" s="205">
        <f>'15 день (меню №1)'!E29</f>
        <v>30</v>
      </c>
      <c r="T27" s="205">
        <f>'16 день'!E29</f>
        <v>27</v>
      </c>
      <c r="U27" s="205">
        <f>'17 день'!E27</f>
        <v>27</v>
      </c>
      <c r="V27" s="205">
        <f>'18 день'!E26</f>
        <v>19</v>
      </c>
      <c r="W27" s="204">
        <f>P27+O27+N27+M27+L27+K27+J27+I27+H27+G27+F27+E27+Q27+R27+S27+T27+U27+V27</f>
        <v>512</v>
      </c>
      <c r="X27" s="178">
        <f>W27/X24</f>
        <v>28.444444444444443</v>
      </c>
      <c r="Y27" s="155">
        <f>X27*100/D27</f>
        <v>32.732387162766905</v>
      </c>
      <c r="Z27" s="638">
        <f>X27/X26</f>
        <v>1.0607002278848143</v>
      </c>
    </row>
    <row r="28" spans="2:26">
      <c r="B28" s="17" t="s">
        <v>22</v>
      </c>
      <c r="C28" s="17" t="s">
        <v>20</v>
      </c>
      <c r="D28" s="100">
        <v>368.5</v>
      </c>
      <c r="E28" s="17">
        <f>'1 день'!F27</f>
        <v>109</v>
      </c>
      <c r="F28" s="17">
        <f>'2 день'!F26</f>
        <v>103.9</v>
      </c>
      <c r="G28" s="17">
        <f>'3 день'!F27</f>
        <v>128</v>
      </c>
      <c r="H28" s="17">
        <f>'4 день(меню №1) '!F27</f>
        <v>98</v>
      </c>
      <c r="I28" s="17">
        <f>'5 день'!F27</f>
        <v>116</v>
      </c>
      <c r="J28" s="204">
        <f>'6 день'!F29</f>
        <v>119</v>
      </c>
      <c r="K28" s="204">
        <f>'7 день'!F27</f>
        <v>120</v>
      </c>
      <c r="L28" s="204">
        <f>'8 день'!F27</f>
        <v>118</v>
      </c>
      <c r="M28" s="204">
        <f>'9 день'!F29</f>
        <v>106</v>
      </c>
      <c r="N28" s="204">
        <f>'10 день'!F26</f>
        <v>111</v>
      </c>
      <c r="O28" s="204">
        <f>'11 день '!F29</f>
        <v>116</v>
      </c>
      <c r="P28" s="205">
        <f>'12 день (меню №1)'!F28</f>
        <v>111</v>
      </c>
      <c r="Q28" s="205">
        <f>'13 день'!F26</f>
        <v>114</v>
      </c>
      <c r="R28" s="205">
        <f>'14 день'!F28</f>
        <v>121</v>
      </c>
      <c r="S28" s="205">
        <f>'15 день (меню №1)'!F29</f>
        <v>113</v>
      </c>
      <c r="T28" s="205">
        <f>'16 день'!F29</f>
        <v>111</v>
      </c>
      <c r="U28" s="205">
        <f>'17 день'!F27</f>
        <v>105</v>
      </c>
      <c r="V28" s="205">
        <f>'18 день'!F26</f>
        <v>76</v>
      </c>
      <c r="W28" s="204">
        <f>P28+O28+N28+M28+L28+K28+J28+I28+H28+G28+F28+E28+Q28+R28+S28+T28+U28+V28</f>
        <v>1995.9</v>
      </c>
      <c r="X28" s="178">
        <f>W28/X24</f>
        <v>110.88333333333334</v>
      </c>
      <c r="Y28" s="155">
        <f>X28*100/D28</f>
        <v>30.09045680687472</v>
      </c>
      <c r="Z28" s="638">
        <f>X28/X26</f>
        <v>4.1348663766314475</v>
      </c>
    </row>
    <row r="29" spans="2:26" ht="15.75" thickBot="1">
      <c r="B29" s="17" t="s">
        <v>7</v>
      </c>
      <c r="C29" s="17" t="s">
        <v>23</v>
      </c>
      <c r="D29" s="102">
        <v>2595</v>
      </c>
      <c r="E29" s="17">
        <f>'1 день'!G27</f>
        <v>801</v>
      </c>
      <c r="F29" s="17">
        <f>'2 день'!G26</f>
        <v>782</v>
      </c>
      <c r="G29" s="17">
        <f>'3 день'!G27</f>
        <v>880</v>
      </c>
      <c r="H29" s="17">
        <f>'4 день(меню №1) '!G27</f>
        <v>748</v>
      </c>
      <c r="I29" s="17">
        <f>'5 день'!G27</f>
        <v>847</v>
      </c>
      <c r="J29" s="204">
        <f>'6 день'!G29</f>
        <v>840</v>
      </c>
      <c r="K29" s="204">
        <f>'7 день'!G27</f>
        <v>883.4</v>
      </c>
      <c r="L29" s="204">
        <f>'8 день'!G27</f>
        <v>858</v>
      </c>
      <c r="M29" s="204">
        <f>'9 день'!G29</f>
        <v>797</v>
      </c>
      <c r="N29" s="204">
        <f>'10 день'!G26</f>
        <v>805</v>
      </c>
      <c r="O29" s="204">
        <f>'11 день '!G13</f>
        <v>685</v>
      </c>
      <c r="P29" s="205">
        <f>'12 день (меню №1)'!G28</f>
        <v>830</v>
      </c>
      <c r="Q29" s="205">
        <f>'13 день'!G26</f>
        <v>821</v>
      </c>
      <c r="R29" s="205">
        <f>'14 день'!G28</f>
        <v>888</v>
      </c>
      <c r="S29" s="205">
        <f>'15 день (меню №1)'!G29</f>
        <v>830</v>
      </c>
      <c r="T29" s="205">
        <f>'16 день'!G29</f>
        <v>791</v>
      </c>
      <c r="U29" s="205">
        <f>'17 день'!G27</f>
        <v>763</v>
      </c>
      <c r="V29" s="205">
        <f>'18 день'!G26</f>
        <v>547</v>
      </c>
      <c r="W29" s="204">
        <f>P29+O29+N29+M29+L29+K29+J29+I29+H29+G29+F29+E29+Q29+R29+S29+T29+U29+V29</f>
        <v>14396.4</v>
      </c>
      <c r="X29" s="178">
        <f>W29/X24</f>
        <v>799.8</v>
      </c>
      <c r="Y29" s="155">
        <f>X29*100/D29</f>
        <v>30.820809248554912</v>
      </c>
    </row>
    <row r="31" spans="2:26" ht="15.75" thickBot="1"/>
    <row r="32" spans="2:26" ht="15.75" thickBot="1">
      <c r="B32" s="580" t="s">
        <v>32</v>
      </c>
      <c r="C32" s="587"/>
      <c r="D32" s="587"/>
      <c r="E32" s="587"/>
      <c r="F32" s="588"/>
    </row>
    <row r="33" spans="2:6" ht="15.75" thickBot="1">
      <c r="B33" s="6" t="s">
        <v>19</v>
      </c>
      <c r="C33" s="100">
        <v>84.7</v>
      </c>
      <c r="D33" s="75" t="s">
        <v>296</v>
      </c>
      <c r="E33" s="150" t="s">
        <v>299</v>
      </c>
      <c r="F33" s="78" t="s">
        <v>303</v>
      </c>
    </row>
    <row r="34" spans="2:6" ht="15.75" thickBot="1">
      <c r="B34" s="6" t="s">
        <v>21</v>
      </c>
      <c r="C34" s="100">
        <v>86.9</v>
      </c>
      <c r="D34" s="153" t="s">
        <v>295</v>
      </c>
      <c r="E34" s="151" t="s">
        <v>300</v>
      </c>
      <c r="F34" s="154" t="s">
        <v>304</v>
      </c>
    </row>
    <row r="35" spans="2:6" ht="15.75" thickBot="1">
      <c r="B35" s="6" t="s">
        <v>6</v>
      </c>
      <c r="C35" s="100">
        <v>368.5</v>
      </c>
      <c r="D35" s="75" t="s">
        <v>297</v>
      </c>
      <c r="E35" s="150" t="s">
        <v>301</v>
      </c>
      <c r="F35" s="78" t="s">
        <v>305</v>
      </c>
    </row>
    <row r="36" spans="2:6" ht="15.75" thickBot="1">
      <c r="B36" s="6" t="s">
        <v>33</v>
      </c>
      <c r="C36" s="102">
        <v>2595</v>
      </c>
      <c r="D36" s="75" t="s">
        <v>298</v>
      </c>
      <c r="E36" s="150" t="s">
        <v>302</v>
      </c>
      <c r="F36" s="78" t="s">
        <v>306</v>
      </c>
    </row>
    <row r="37" spans="2:6" ht="15.75" thickBot="1">
      <c r="D37" s="75" t="s">
        <v>42</v>
      </c>
      <c r="E37" s="152" t="s">
        <v>43</v>
      </c>
      <c r="F37" s="78" t="s">
        <v>44</v>
      </c>
    </row>
  </sheetData>
  <mergeCells count="7">
    <mergeCell ref="B3:Y3"/>
    <mergeCell ref="B12:Y12"/>
    <mergeCell ref="B21:Y21"/>
    <mergeCell ref="B32:F32"/>
    <mergeCell ref="H5:K5"/>
    <mergeCell ref="H14:K14"/>
    <mergeCell ref="H23:K23"/>
  </mergeCells>
  <pageMargins left="0.59055118110236227" right="0.11811023622047245" top="0.35433070866141736" bottom="0.15748031496062992" header="0.11811023622047245" footer="0.11811023622047245"/>
  <pageSetup paperSize="9" scale="40" orientation="landscape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6"/>
  <sheetViews>
    <sheetView tabSelected="1" topLeftCell="M13" zoomScaleNormal="100" workbookViewId="0">
      <selection activeCell="Z8" sqref="Z8"/>
    </sheetView>
  </sheetViews>
  <sheetFormatPr defaultRowHeight="15"/>
  <cols>
    <col min="1" max="1" width="24.140625" customWidth="1"/>
    <col min="2" max="2" width="7.28515625" customWidth="1"/>
    <col min="3" max="3" width="19" customWidth="1"/>
    <col min="4" max="4" width="13.140625" customWidth="1"/>
    <col min="5" max="5" width="12.28515625" customWidth="1"/>
    <col min="9" max="22" width="10.7109375" customWidth="1"/>
    <col min="23" max="23" width="11" customWidth="1"/>
    <col min="24" max="24" width="12.5703125" customWidth="1"/>
    <col min="25" max="25" width="0.28515625" customWidth="1"/>
    <col min="28" max="28" width="14.28515625" customWidth="1"/>
    <col min="35" max="35" width="15.140625" customWidth="1"/>
  </cols>
  <sheetData>
    <row r="1" spans="1:26" ht="23.25">
      <c r="A1" s="585" t="s">
        <v>57</v>
      </c>
      <c r="B1" s="585"/>
      <c r="C1" s="585"/>
      <c r="D1" s="585"/>
      <c r="E1" s="585"/>
      <c r="F1" s="585"/>
      <c r="G1" s="585"/>
      <c r="H1" s="585"/>
      <c r="I1" s="585"/>
      <c r="J1" s="585"/>
      <c r="K1" s="585"/>
      <c r="L1" s="585"/>
      <c r="M1" s="585"/>
      <c r="N1" s="585"/>
      <c r="O1" s="585"/>
      <c r="P1" s="585"/>
      <c r="Q1" s="585"/>
      <c r="R1" s="585"/>
      <c r="S1" s="585"/>
      <c r="T1" s="585"/>
      <c r="U1" s="585"/>
      <c r="V1" s="585"/>
      <c r="W1" s="585"/>
      <c r="X1" s="585"/>
    </row>
    <row r="2" spans="1:26">
      <c r="H2">
        <v>2025</v>
      </c>
    </row>
    <row r="3" spans="1:26" ht="15.75" thickBot="1">
      <c r="G3" s="589" t="s">
        <v>233</v>
      </c>
      <c r="H3" s="589"/>
      <c r="I3" s="589"/>
      <c r="J3" s="589"/>
    </row>
    <row r="4" spans="1:26" ht="62.25" customHeight="1" thickBot="1">
      <c r="A4" s="18" t="s">
        <v>16</v>
      </c>
      <c r="B4" s="17" t="s">
        <v>17</v>
      </c>
      <c r="C4" s="18" t="s">
        <v>39</v>
      </c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203"/>
      <c r="Q4" s="203"/>
      <c r="R4" s="203"/>
      <c r="S4" s="203"/>
      <c r="T4" s="203"/>
      <c r="U4" s="203"/>
      <c r="V4" s="19" t="s">
        <v>24</v>
      </c>
      <c r="W4" s="6">
        <v>18</v>
      </c>
      <c r="X4" s="20" t="s">
        <v>345</v>
      </c>
    </row>
    <row r="5" spans="1:26">
      <c r="A5" s="17" t="s">
        <v>18</v>
      </c>
      <c r="B5" s="17"/>
      <c r="C5" s="17"/>
      <c r="D5" s="17">
        <v>1</v>
      </c>
      <c r="E5" s="17">
        <v>2</v>
      </c>
      <c r="F5" s="17">
        <v>3</v>
      </c>
      <c r="G5" s="17">
        <v>4</v>
      </c>
      <c r="H5" s="17">
        <v>5</v>
      </c>
      <c r="I5" s="17">
        <v>6</v>
      </c>
      <c r="J5" s="17">
        <v>7</v>
      </c>
      <c r="K5" s="17">
        <v>8</v>
      </c>
      <c r="L5" s="17">
        <v>9</v>
      </c>
      <c r="M5" s="17">
        <v>10</v>
      </c>
      <c r="N5" s="17">
        <v>11</v>
      </c>
      <c r="O5" s="17">
        <v>12</v>
      </c>
      <c r="P5" s="17">
        <v>13</v>
      </c>
      <c r="Q5" s="17">
        <v>14</v>
      </c>
      <c r="R5" s="17">
        <v>15</v>
      </c>
      <c r="S5" s="17">
        <v>16</v>
      </c>
      <c r="T5" s="17">
        <v>17</v>
      </c>
      <c r="U5" s="17">
        <v>18</v>
      </c>
      <c r="V5" s="17"/>
      <c r="W5" s="21"/>
      <c r="X5" s="17"/>
    </row>
    <row r="6" spans="1:26">
      <c r="A6" s="17" t="s">
        <v>19</v>
      </c>
      <c r="B6" s="17" t="s">
        <v>20</v>
      </c>
      <c r="C6" s="101">
        <v>99</v>
      </c>
      <c r="D6" s="17">
        <f>'1 день'!D40</f>
        <v>53</v>
      </c>
      <c r="E6" s="17">
        <f>'2 день'!D38</f>
        <v>55.6</v>
      </c>
      <c r="F6" s="17">
        <f>'3 день'!D40</f>
        <v>57</v>
      </c>
      <c r="G6" s="17">
        <f>'4 день(меню №1) '!D40</f>
        <v>56</v>
      </c>
      <c r="H6" s="17">
        <f>'5 день'!D40</f>
        <v>49.629999999999995</v>
      </c>
      <c r="I6" s="204">
        <f>'6 день'!D42</f>
        <v>53.2</v>
      </c>
      <c r="J6" s="204">
        <f>'7 день'!D40</f>
        <v>54.22</v>
      </c>
      <c r="K6" s="204">
        <f>'8 день'!D40</f>
        <v>53</v>
      </c>
      <c r="L6" s="204">
        <f>'9 день'!D42</f>
        <v>54</v>
      </c>
      <c r="M6" s="204">
        <f>'10 день'!D38</f>
        <v>55</v>
      </c>
      <c r="N6" s="204">
        <f>'11 день '!D42</f>
        <v>58</v>
      </c>
      <c r="O6" s="204">
        <f>'12 день (меню №1)'!D41</f>
        <v>57</v>
      </c>
      <c r="P6" s="204">
        <f>'13 день'!D39</f>
        <v>51</v>
      </c>
      <c r="Q6" s="204">
        <f>'14 день'!D40</f>
        <v>55</v>
      </c>
      <c r="R6" s="204">
        <f>'15 день (меню №1)'!D42</f>
        <v>53</v>
      </c>
      <c r="S6" s="204">
        <f>'16 день'!D42</f>
        <v>51.2</v>
      </c>
      <c r="T6" s="204">
        <f>'17 день'!D40</f>
        <v>53</v>
      </c>
      <c r="U6" s="204">
        <f>'18 день'!D38</f>
        <v>50</v>
      </c>
      <c r="V6" s="55">
        <f>O6+N6+M6+L6+K6+J6+I6+H6+G6+F6+E6+D6+P6+Q6+R6+S6+T6+U6</f>
        <v>968.85</v>
      </c>
      <c r="W6" s="55">
        <f>V6/W4</f>
        <v>53.825000000000003</v>
      </c>
      <c r="X6" s="158">
        <f>W6*100/C6</f>
        <v>54.368686868686872</v>
      </c>
      <c r="Z6">
        <f>W6/W6</f>
        <v>1</v>
      </c>
    </row>
    <row r="7" spans="1:26">
      <c r="A7" s="17" t="s">
        <v>21</v>
      </c>
      <c r="B7" s="17" t="s">
        <v>20</v>
      </c>
      <c r="C7" s="101">
        <v>101.2</v>
      </c>
      <c r="D7" s="17">
        <f>'1 день'!E40</f>
        <v>53</v>
      </c>
      <c r="E7" s="17">
        <f>'2 день'!E38</f>
        <v>54</v>
      </c>
      <c r="F7" s="17">
        <f>'3 день'!E40</f>
        <v>52</v>
      </c>
      <c r="G7" s="17">
        <f>'4 день(меню №1) '!E40</f>
        <v>53</v>
      </c>
      <c r="H7" s="17">
        <f>'5 день'!E40</f>
        <v>52.78</v>
      </c>
      <c r="I7" s="204">
        <f>'6 день'!E42</f>
        <v>51.6</v>
      </c>
      <c r="J7" s="204">
        <f>'7 день'!E40</f>
        <v>53.25</v>
      </c>
      <c r="K7" s="204">
        <f>'8 день'!E40</f>
        <v>53</v>
      </c>
      <c r="L7" s="204">
        <f>'9 день'!E42</f>
        <v>56</v>
      </c>
      <c r="M7" s="204">
        <f>'10 день'!E38</f>
        <v>59</v>
      </c>
      <c r="N7" s="204">
        <f>'11 день '!E42</f>
        <v>60</v>
      </c>
      <c r="O7" s="204">
        <f>'12 день (меню №1)'!E41</f>
        <v>56</v>
      </c>
      <c r="P7" s="204">
        <f>'13 день'!E39</f>
        <v>55</v>
      </c>
      <c r="Q7" s="204">
        <f>'14 день'!E40</f>
        <v>54</v>
      </c>
      <c r="R7" s="204">
        <f>'15 день (меню №1)'!E42</f>
        <v>53</v>
      </c>
      <c r="S7" s="204">
        <f>'16 день'!E42</f>
        <v>53.38</v>
      </c>
      <c r="T7" s="204">
        <f>'17 день'!E40</f>
        <v>53</v>
      </c>
      <c r="U7" s="204">
        <f>'18 день'!E38</f>
        <v>51</v>
      </c>
      <c r="V7" s="55">
        <f>O7+N7+M7+L7+K7+J7+I7+H7+G7+F7+E7+D7+P7+Q7+R7+S7+T7+U7</f>
        <v>973.01</v>
      </c>
      <c r="W7" s="55">
        <f>V7/W4</f>
        <v>54.056111111111107</v>
      </c>
      <c r="X7" s="158">
        <f>W7*100/C7</f>
        <v>53.415129556433897</v>
      </c>
      <c r="Z7" s="638">
        <f>W7/W6</f>
        <v>1.0042937503225473</v>
      </c>
    </row>
    <row r="8" spans="1:26">
      <c r="A8" s="17" t="s">
        <v>22</v>
      </c>
      <c r="B8" s="17" t="s">
        <v>20</v>
      </c>
      <c r="C8" s="101">
        <v>421.3</v>
      </c>
      <c r="D8" s="17">
        <f>'1 день'!F40</f>
        <v>210</v>
      </c>
      <c r="E8" s="17">
        <f>'2 день'!F38</f>
        <v>225.9</v>
      </c>
      <c r="F8" s="17">
        <f>'3 день'!F40</f>
        <v>218</v>
      </c>
      <c r="G8" s="17">
        <f>'4 день(меню №1) '!F40</f>
        <v>219</v>
      </c>
      <c r="H8" s="17">
        <f>'5 день'!F40</f>
        <v>201.94</v>
      </c>
      <c r="I8" s="204">
        <f>'6 день'!F42</f>
        <v>209.5</v>
      </c>
      <c r="J8" s="204">
        <f>'7 день'!F40</f>
        <v>204.24</v>
      </c>
      <c r="K8" s="204">
        <f>'8 день'!F40</f>
        <v>211</v>
      </c>
      <c r="L8" s="204">
        <f>'9 день'!F42</f>
        <v>202</v>
      </c>
      <c r="M8" s="204">
        <f>'10 день'!F38</f>
        <v>225</v>
      </c>
      <c r="N8" s="204">
        <f>'11 день '!F42</f>
        <v>239</v>
      </c>
      <c r="O8" s="204">
        <f>'12 день (меню №1)'!F41</f>
        <v>214</v>
      </c>
      <c r="P8" s="204">
        <f>'13 день'!F39</f>
        <v>215</v>
      </c>
      <c r="Q8" s="204">
        <f>'14 день'!F40</f>
        <v>220</v>
      </c>
      <c r="R8" s="204">
        <f>'15 день (меню №1)'!F42</f>
        <v>201</v>
      </c>
      <c r="S8" s="204">
        <f>'16 день'!F42</f>
        <v>200.8</v>
      </c>
      <c r="T8" s="204">
        <f>'17 день'!F40</f>
        <v>204</v>
      </c>
      <c r="U8" s="204">
        <f>'18 день'!F38</f>
        <v>190</v>
      </c>
      <c r="V8" s="55">
        <f>O8+N8+M8+L8+K8+J8+I8+H8+G8+F8+E8+D8+P8+Q8+R8+S8+T8+U8</f>
        <v>3810.3800000000006</v>
      </c>
      <c r="W8" s="55">
        <f>V8/W4</f>
        <v>211.6877777777778</v>
      </c>
      <c r="X8" s="158">
        <f>W8*100/C8</f>
        <v>50.246327504813152</v>
      </c>
      <c r="Z8" s="638">
        <f>W8/W6</f>
        <v>3.9328895081798008</v>
      </c>
    </row>
    <row r="9" spans="1:26" ht="15.75" thickBot="1">
      <c r="A9" s="17" t="s">
        <v>7</v>
      </c>
      <c r="B9" s="17" t="s">
        <v>23</v>
      </c>
      <c r="C9" s="103">
        <v>2992</v>
      </c>
      <c r="D9" s="17">
        <f>'1 день'!G40</f>
        <v>1529</v>
      </c>
      <c r="E9" s="17">
        <f>'2 день'!G38</f>
        <v>1612</v>
      </c>
      <c r="F9" s="17">
        <f>'3 день'!G40</f>
        <v>1568</v>
      </c>
      <c r="G9" s="17">
        <f>'4 день(меню №1) '!G40</f>
        <v>1577</v>
      </c>
      <c r="H9" s="17">
        <f>'5 день'!G40</f>
        <v>1481.3</v>
      </c>
      <c r="I9" s="204">
        <f>'6 день'!G42</f>
        <v>1515.2</v>
      </c>
      <c r="J9" s="204">
        <f>'7 день'!G40</f>
        <v>1513.09</v>
      </c>
      <c r="K9" s="204">
        <f>'8 день'!G40</f>
        <v>1533</v>
      </c>
      <c r="L9" s="204">
        <f>'9 день'!G42</f>
        <v>1528</v>
      </c>
      <c r="M9" s="204">
        <f>'10 день'!G38</f>
        <v>1651</v>
      </c>
      <c r="N9" s="204">
        <f>'11 день '!G42</f>
        <v>1728</v>
      </c>
      <c r="O9" s="204">
        <f>'12 день (меню №1)'!G41</f>
        <v>1588</v>
      </c>
      <c r="P9" s="204">
        <f>'13 день'!G39</f>
        <v>1559</v>
      </c>
      <c r="Q9" s="204">
        <f>'14 день'!G40</f>
        <v>1586</v>
      </c>
      <c r="R9" s="204">
        <f>'15 день (меню №1)'!G42</f>
        <v>1493</v>
      </c>
      <c r="S9" s="204">
        <f>'16 день'!G42</f>
        <v>1377.42</v>
      </c>
      <c r="T9" s="204">
        <f>'17 день'!G40</f>
        <v>1505</v>
      </c>
      <c r="U9" s="204">
        <f>'18 день'!G38</f>
        <v>1419</v>
      </c>
      <c r="V9" s="55">
        <f>O9+N9+M9+L9+K9+J9+I9+H9+G9+F9+E9+D9+P9+Q9+R9+S9+T9+U9</f>
        <v>27763.010000000002</v>
      </c>
      <c r="W9" s="55">
        <f>V9/W4</f>
        <v>1542.3894444444445</v>
      </c>
      <c r="X9" s="158">
        <f>W9*100/C9</f>
        <v>51.550449346405223</v>
      </c>
    </row>
    <row r="10" spans="1:26" ht="23.25">
      <c r="A10" s="586" t="s">
        <v>58</v>
      </c>
      <c r="B10" s="586"/>
      <c r="C10" s="586"/>
      <c r="D10" s="586"/>
      <c r="E10" s="586"/>
      <c r="F10" s="586"/>
      <c r="G10" s="586"/>
      <c r="H10" s="586"/>
      <c r="I10" s="586"/>
      <c r="J10" s="586"/>
      <c r="K10" s="586"/>
      <c r="L10" s="586"/>
      <c r="M10" s="586"/>
      <c r="N10" s="586"/>
      <c r="O10" s="586"/>
      <c r="P10" s="586"/>
      <c r="Q10" s="586"/>
      <c r="R10" s="586"/>
      <c r="S10" s="586"/>
      <c r="T10" s="586"/>
      <c r="U10" s="586"/>
      <c r="V10" s="586"/>
      <c r="W10" s="586"/>
      <c r="X10" s="586"/>
    </row>
    <row r="11" spans="1:26">
      <c r="H11">
        <v>2025</v>
      </c>
    </row>
    <row r="12" spans="1:26" ht="15.75" thickBot="1">
      <c r="G12" s="589" t="s">
        <v>233</v>
      </c>
      <c r="H12" s="589"/>
      <c r="I12" s="589"/>
      <c r="J12" s="589"/>
    </row>
    <row r="13" spans="1:26" ht="61.5" customHeight="1" thickBot="1">
      <c r="A13" s="18" t="s">
        <v>16</v>
      </c>
      <c r="B13" s="17" t="s">
        <v>17</v>
      </c>
      <c r="C13" s="18" t="s">
        <v>31</v>
      </c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203"/>
      <c r="Q13" s="203"/>
      <c r="R13" s="203"/>
      <c r="S13" s="203"/>
      <c r="T13" s="203"/>
      <c r="U13" s="203"/>
      <c r="V13" s="19" t="s">
        <v>24</v>
      </c>
      <c r="W13" s="6">
        <v>18</v>
      </c>
      <c r="X13" s="20" t="s">
        <v>345</v>
      </c>
    </row>
    <row r="14" spans="1:26">
      <c r="A14" s="17" t="s">
        <v>18</v>
      </c>
      <c r="B14" s="17"/>
      <c r="C14" s="17"/>
      <c r="D14" s="17">
        <v>1</v>
      </c>
      <c r="E14" s="17">
        <v>2</v>
      </c>
      <c r="F14" s="17">
        <v>3</v>
      </c>
      <c r="G14" s="17">
        <v>4</v>
      </c>
      <c r="H14" s="17">
        <v>5</v>
      </c>
      <c r="I14" s="17">
        <v>6</v>
      </c>
      <c r="J14" s="17">
        <v>7</v>
      </c>
      <c r="K14" s="17">
        <v>8</v>
      </c>
      <c r="L14" s="17">
        <v>9</v>
      </c>
      <c r="M14" s="17">
        <v>10</v>
      </c>
      <c r="N14" s="17">
        <v>11</v>
      </c>
      <c r="O14" s="17">
        <v>12</v>
      </c>
      <c r="P14" s="17">
        <v>13</v>
      </c>
      <c r="Q14" s="17">
        <v>14</v>
      </c>
      <c r="R14" s="17">
        <v>15</v>
      </c>
      <c r="S14" s="17">
        <v>16</v>
      </c>
      <c r="T14" s="17">
        <v>17</v>
      </c>
      <c r="U14" s="17">
        <v>18</v>
      </c>
      <c r="V14" s="17"/>
      <c r="W14" s="21"/>
      <c r="X14" s="17"/>
    </row>
    <row r="15" spans="1:26">
      <c r="A15" s="17" t="s">
        <v>19</v>
      </c>
      <c r="B15" s="17" t="s">
        <v>20</v>
      </c>
      <c r="C15" s="101">
        <v>99</v>
      </c>
      <c r="D15" s="17">
        <f>'1 день'!D18</f>
        <v>19</v>
      </c>
      <c r="E15" s="17">
        <f>'2 день'!D18</f>
        <v>24</v>
      </c>
      <c r="F15" s="17">
        <f>'3 день'!D18</f>
        <v>21</v>
      </c>
      <c r="G15" s="17">
        <f>'4 день(меню №1) '!D18</f>
        <v>23</v>
      </c>
      <c r="H15" s="17">
        <f>'5 день'!D18</f>
        <v>21</v>
      </c>
      <c r="I15" s="204">
        <f>'6 день'!D20</f>
        <v>20</v>
      </c>
      <c r="J15" s="204">
        <f>'7 день'!D18</f>
        <v>20</v>
      </c>
      <c r="K15" s="204">
        <f>'8 день'!D18</f>
        <v>18</v>
      </c>
      <c r="L15" s="204">
        <f>'9 день'!D20</f>
        <v>23</v>
      </c>
      <c r="M15" s="204">
        <f>'10 день'!D18</f>
        <v>25</v>
      </c>
      <c r="N15" s="204">
        <f>'11 день '!D20</f>
        <v>23</v>
      </c>
      <c r="O15" s="204">
        <f>'12 день (меню №1)'!D19</f>
        <v>24</v>
      </c>
      <c r="P15" s="204">
        <f>'13 день'!D18</f>
        <v>22</v>
      </c>
      <c r="Q15" s="204">
        <f>'14 день'!D19</f>
        <v>23</v>
      </c>
      <c r="R15" s="204">
        <f>'15 день (меню №1)'!D20</f>
        <v>21</v>
      </c>
      <c r="S15" s="204">
        <f>'16 день'!D20</f>
        <v>20</v>
      </c>
      <c r="T15" s="204">
        <f>'17 день'!D18</f>
        <v>22</v>
      </c>
      <c r="U15" s="204">
        <f>'18 день'!D18</f>
        <v>24</v>
      </c>
      <c r="V15" s="55">
        <f>O15+N15+M15+L15+K15+J15+I15+H15+G15+F15+E15+D15+P15+Q15+R15+S15+T15+U15</f>
        <v>393</v>
      </c>
      <c r="W15" s="55">
        <f>V15/W13</f>
        <v>21.833333333333332</v>
      </c>
      <c r="X15" s="157">
        <f>W15*100/C15</f>
        <v>22.053872053872052</v>
      </c>
      <c r="Z15">
        <f>W15/W15</f>
        <v>1</v>
      </c>
    </row>
    <row r="16" spans="1:26">
      <c r="A16" s="17" t="s">
        <v>21</v>
      </c>
      <c r="B16" s="17" t="s">
        <v>20</v>
      </c>
      <c r="C16" s="101">
        <v>101.2</v>
      </c>
      <c r="D16" s="17">
        <f>'1 день'!E18</f>
        <v>17</v>
      </c>
      <c r="E16" s="17">
        <f>'2 день'!E18</f>
        <v>24</v>
      </c>
      <c r="F16" s="17">
        <f>'3 день'!E18</f>
        <v>20</v>
      </c>
      <c r="G16" s="17">
        <f>'4 день(меню №1) '!E18</f>
        <v>23</v>
      </c>
      <c r="H16" s="17">
        <f>'5 день'!E18</f>
        <v>19</v>
      </c>
      <c r="I16" s="204">
        <f>'6 день'!E20</f>
        <v>21</v>
      </c>
      <c r="J16" s="204">
        <f>'7 день'!E18</f>
        <v>18</v>
      </c>
      <c r="K16" s="204">
        <f>'8 день'!E18</f>
        <v>18</v>
      </c>
      <c r="L16" s="204">
        <f>'9 день'!E20</f>
        <v>23</v>
      </c>
      <c r="M16" s="204">
        <f>'10 день'!E18</f>
        <v>24</v>
      </c>
      <c r="N16" s="204">
        <f>'11 день '!E20</f>
        <v>29</v>
      </c>
      <c r="O16" s="204">
        <f>'12 день (меню №1)'!E19</f>
        <v>21</v>
      </c>
      <c r="P16" s="204">
        <f>'13 день'!E18</f>
        <v>21</v>
      </c>
      <c r="Q16" s="204">
        <f>'14 день'!E19</f>
        <v>19</v>
      </c>
      <c r="R16" s="204">
        <f>'15 день (меню №1)'!E20</f>
        <v>18</v>
      </c>
      <c r="S16" s="204">
        <f>'16 день'!E20</f>
        <v>20</v>
      </c>
      <c r="T16" s="204">
        <f>'17 день'!E18</f>
        <v>18</v>
      </c>
      <c r="U16" s="204">
        <f>'18 день'!E18</f>
        <v>23</v>
      </c>
      <c r="V16" s="55">
        <f>O16+N16+M16+L16+K16+J16+I16+H16+G16+F16+E16+D16+P16+Q16+R16+S16+T16+U16</f>
        <v>376</v>
      </c>
      <c r="W16" s="55">
        <f>V16/W13</f>
        <v>20.888888888888889</v>
      </c>
      <c r="X16" s="157">
        <f>W16*100/C16</f>
        <v>20.641194554238034</v>
      </c>
      <c r="Z16" s="638">
        <f>W16/W15</f>
        <v>0.95674300254452938</v>
      </c>
    </row>
    <row r="17" spans="1:26">
      <c r="A17" s="17" t="s">
        <v>22</v>
      </c>
      <c r="B17" s="17" t="s">
        <v>20</v>
      </c>
      <c r="C17" s="101">
        <v>421.3</v>
      </c>
      <c r="D17" s="17">
        <f>'1 день'!F18</f>
        <v>77</v>
      </c>
      <c r="E17" s="17">
        <f>'2 день'!F18</f>
        <v>104</v>
      </c>
      <c r="F17" s="17">
        <f>'3 день'!F18</f>
        <v>84</v>
      </c>
      <c r="G17" s="17">
        <f>'4 день(меню №1) '!F18</f>
        <v>99</v>
      </c>
      <c r="H17" s="17">
        <f>'5 день'!F18</f>
        <v>75</v>
      </c>
      <c r="I17" s="204">
        <f>'6 день'!F20</f>
        <v>79</v>
      </c>
      <c r="J17" s="204">
        <f>'7 день'!F18</f>
        <v>77</v>
      </c>
      <c r="K17" s="204">
        <f>'8 день'!F18</f>
        <v>74</v>
      </c>
      <c r="L17" s="204">
        <f>'9 день'!F20</f>
        <v>86</v>
      </c>
      <c r="M17" s="204">
        <f>'10 день'!F18</f>
        <v>104</v>
      </c>
      <c r="N17" s="204">
        <f>'11 день '!F20</f>
        <v>103</v>
      </c>
      <c r="O17" s="204">
        <f>'12 день (меню №1)'!F19</f>
        <v>87</v>
      </c>
      <c r="P17" s="204">
        <f>'13 день'!F18</f>
        <v>85</v>
      </c>
      <c r="Q17" s="204">
        <f>'14 день'!F19</f>
        <v>89</v>
      </c>
      <c r="R17" s="204">
        <f>'15 день (меню №1)'!F20</f>
        <v>84</v>
      </c>
      <c r="S17" s="204">
        <f>'16 день'!F20</f>
        <v>89</v>
      </c>
      <c r="T17" s="204">
        <f>'17 день'!F18</f>
        <v>80</v>
      </c>
      <c r="U17" s="204">
        <f>'18 день'!F18</f>
        <v>96</v>
      </c>
      <c r="V17" s="55">
        <f>O17+N17+M17+L17+K17+J17+I17+H17+G17+F17+E17+D17+P17+Q17+R17+S17+T17+U17</f>
        <v>1572</v>
      </c>
      <c r="W17" s="55">
        <f>V17/W13</f>
        <v>87.333333333333329</v>
      </c>
      <c r="X17" s="157">
        <f>W17*100/C17</f>
        <v>20.729488092412371</v>
      </c>
      <c r="Z17">
        <f>W17/W15</f>
        <v>4</v>
      </c>
    </row>
    <row r="18" spans="1:26" ht="15.75" thickBot="1">
      <c r="A18" s="17" t="s">
        <v>7</v>
      </c>
      <c r="B18" s="17" t="s">
        <v>23</v>
      </c>
      <c r="C18" s="103">
        <v>2992</v>
      </c>
      <c r="D18" s="17">
        <f>'1 день'!G18</f>
        <v>537</v>
      </c>
      <c r="E18" s="17">
        <f>'2 день'!G18</f>
        <v>728</v>
      </c>
      <c r="F18" s="17">
        <f>'3 день'!G18</f>
        <v>600</v>
      </c>
      <c r="G18" s="17">
        <f>'4 день(меню №1) '!G18</f>
        <v>695</v>
      </c>
      <c r="H18" s="17">
        <f>'5 день'!G18</f>
        <v>555</v>
      </c>
      <c r="I18" s="204">
        <f>'6 день'!G20</f>
        <v>585</v>
      </c>
      <c r="J18" s="204">
        <f>'7 день'!G18</f>
        <v>550</v>
      </c>
      <c r="K18" s="204">
        <f>'8 день'!G18</f>
        <v>530</v>
      </c>
      <c r="L18" s="204">
        <f>'9 день'!G20</f>
        <v>643</v>
      </c>
      <c r="M18" s="204">
        <f>'10 день'!G18</f>
        <v>732</v>
      </c>
      <c r="N18" s="204">
        <f>'11 день '!G20</f>
        <v>765</v>
      </c>
      <c r="O18" s="204">
        <f>'12 день (меню №1)'!G19</f>
        <v>633</v>
      </c>
      <c r="P18" s="204">
        <f>'13 день'!G18</f>
        <v>617</v>
      </c>
      <c r="Q18" s="204">
        <f>'14 день'!G19</f>
        <v>619</v>
      </c>
      <c r="R18" s="204">
        <f>'15 день (меню №1)'!G20</f>
        <v>582</v>
      </c>
      <c r="S18" s="204">
        <f>'16 день'!G20</f>
        <v>616</v>
      </c>
      <c r="T18" s="204">
        <f>'17 день'!G18</f>
        <v>570</v>
      </c>
      <c r="U18" s="204">
        <f>'18 день'!G18</f>
        <v>687</v>
      </c>
      <c r="V18" s="55">
        <f>O18+N18+M18+L18+K18+J18+I18+H18+G18+F18+E18+D18+P18+Q18+R18+S18+T18+U18</f>
        <v>11244</v>
      </c>
      <c r="W18" s="55">
        <f>V18/W13</f>
        <v>624.66666666666663</v>
      </c>
      <c r="X18" s="157">
        <f>W18*100/C18</f>
        <v>20.877896613190732</v>
      </c>
    </row>
    <row r="19" spans="1:26" ht="23.25">
      <c r="A19" s="586" t="s">
        <v>59</v>
      </c>
      <c r="B19" s="586"/>
      <c r="C19" s="586"/>
      <c r="D19" s="586"/>
      <c r="E19" s="586"/>
      <c r="F19" s="586"/>
      <c r="G19" s="586"/>
      <c r="H19" s="586"/>
      <c r="I19" s="586"/>
      <c r="J19" s="586"/>
      <c r="K19" s="586"/>
      <c r="L19" s="586"/>
      <c r="M19" s="586"/>
      <c r="N19" s="586"/>
      <c r="O19" s="586"/>
      <c r="P19" s="586"/>
      <c r="Q19" s="586"/>
      <c r="R19" s="586"/>
      <c r="S19" s="586"/>
      <c r="T19" s="586"/>
      <c r="U19" s="586"/>
      <c r="V19" s="586"/>
      <c r="W19" s="586"/>
      <c r="X19" s="586"/>
    </row>
    <row r="20" spans="1:26">
      <c r="H20">
        <v>2025</v>
      </c>
    </row>
    <row r="21" spans="1:26" ht="15.75" thickBot="1">
      <c r="G21" s="589" t="s">
        <v>233</v>
      </c>
      <c r="H21" s="589"/>
      <c r="I21" s="589"/>
      <c r="J21" s="589"/>
    </row>
    <row r="22" spans="1:26" ht="65.25" customHeight="1" thickBot="1">
      <c r="A22" s="18" t="s">
        <v>16</v>
      </c>
      <c r="B22" s="17" t="s">
        <v>17</v>
      </c>
      <c r="C22" s="18" t="s">
        <v>38</v>
      </c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203"/>
      <c r="Q22" s="203"/>
      <c r="R22" s="203"/>
      <c r="S22" s="203"/>
      <c r="T22" s="203"/>
      <c r="U22" s="203"/>
      <c r="V22" s="19" t="s">
        <v>24</v>
      </c>
      <c r="W22" s="6">
        <v>18</v>
      </c>
      <c r="X22" s="20" t="s">
        <v>345</v>
      </c>
    </row>
    <row r="23" spans="1:26">
      <c r="A23" s="17" t="s">
        <v>18</v>
      </c>
      <c r="B23" s="17"/>
      <c r="C23" s="17"/>
      <c r="D23" s="17">
        <v>1</v>
      </c>
      <c r="E23" s="17">
        <v>2</v>
      </c>
      <c r="F23" s="17">
        <v>3</v>
      </c>
      <c r="G23" s="17">
        <v>4</v>
      </c>
      <c r="H23" s="17">
        <v>5</v>
      </c>
      <c r="I23" s="17">
        <v>6</v>
      </c>
      <c r="J23" s="17">
        <v>7</v>
      </c>
      <c r="K23" s="17">
        <v>8</v>
      </c>
      <c r="L23" s="17">
        <v>9</v>
      </c>
      <c r="M23" s="17">
        <v>10</v>
      </c>
      <c r="N23" s="17">
        <v>11</v>
      </c>
      <c r="O23" s="17">
        <v>12</v>
      </c>
      <c r="P23" s="17">
        <v>13</v>
      </c>
      <c r="Q23" s="17">
        <v>14</v>
      </c>
      <c r="R23" s="17">
        <v>15</v>
      </c>
      <c r="S23" s="17">
        <v>16</v>
      </c>
      <c r="T23" s="17">
        <v>17</v>
      </c>
      <c r="U23" s="17">
        <v>18</v>
      </c>
      <c r="V23" s="17"/>
      <c r="W23" s="21"/>
      <c r="X23" s="17"/>
    </row>
    <row r="24" spans="1:26">
      <c r="A24" s="17" t="s">
        <v>19</v>
      </c>
      <c r="B24" s="17" t="s">
        <v>20</v>
      </c>
      <c r="C24" s="101">
        <v>99</v>
      </c>
      <c r="D24" s="17">
        <f>'1 день'!D36</f>
        <v>34</v>
      </c>
      <c r="E24" s="17">
        <f>'2 день'!D34</f>
        <v>31.6</v>
      </c>
      <c r="F24" s="17">
        <f>'3 день'!D36</f>
        <v>36</v>
      </c>
      <c r="G24" s="17">
        <f>'4 день(меню №1) '!D36</f>
        <v>33</v>
      </c>
      <c r="H24" s="17">
        <f>'5 день'!D36</f>
        <v>28.63</v>
      </c>
      <c r="I24" s="55">
        <f>'6 день'!D38</f>
        <v>33.200000000000003</v>
      </c>
      <c r="J24" s="55">
        <f>'7 день'!D36</f>
        <v>34.22</v>
      </c>
      <c r="K24" s="55">
        <f>'8 день'!D36</f>
        <v>35</v>
      </c>
      <c r="L24" s="55">
        <f>'9 день'!D38</f>
        <v>31</v>
      </c>
      <c r="M24" s="55">
        <f>'10 день'!D34</f>
        <v>30</v>
      </c>
      <c r="N24" s="55">
        <f>'11 день '!D38</f>
        <v>35</v>
      </c>
      <c r="O24" s="55">
        <f>'12 день (меню №1)'!D37</f>
        <v>33</v>
      </c>
      <c r="P24" s="55">
        <f>'13 день'!D35</f>
        <v>29</v>
      </c>
      <c r="Q24" s="55">
        <f>'14 день'!D36</f>
        <v>32</v>
      </c>
      <c r="R24" s="55">
        <f>'15 день (меню №1)'!D38</f>
        <v>32</v>
      </c>
      <c r="S24" s="55">
        <f>'16 день'!D38</f>
        <v>31.200000000000003</v>
      </c>
      <c r="T24" s="55">
        <f>'17 день'!D36</f>
        <v>31</v>
      </c>
      <c r="U24" s="55">
        <f>'18 день'!D34</f>
        <v>26</v>
      </c>
      <c r="V24" s="55">
        <f>O24+N24+M24+L24+K24+J24+I24+H24+G24+F24+E24+D24+P24+Q24+R24+S24+T24+U24</f>
        <v>575.85</v>
      </c>
      <c r="W24" s="55">
        <f>V24/W22</f>
        <v>31.991666666666667</v>
      </c>
      <c r="X24" s="155">
        <f>W24*100/C24</f>
        <v>32.314814814814817</v>
      </c>
      <c r="Z24">
        <f>W24/W24</f>
        <v>1</v>
      </c>
    </row>
    <row r="25" spans="1:26">
      <c r="A25" s="17" t="s">
        <v>21</v>
      </c>
      <c r="B25" s="17" t="s">
        <v>20</v>
      </c>
      <c r="C25" s="101">
        <v>101.2</v>
      </c>
      <c r="D25" s="17">
        <f>'1 день'!E36</f>
        <v>36</v>
      </c>
      <c r="E25" s="17">
        <f>'2 день'!E34</f>
        <v>30</v>
      </c>
      <c r="F25" s="17">
        <f>'3 день'!E36</f>
        <v>32</v>
      </c>
      <c r="G25" s="17">
        <f>'4 день(меню №1) '!E36</f>
        <v>30</v>
      </c>
      <c r="H25" s="17">
        <f>'5 день'!E36</f>
        <v>33.78</v>
      </c>
      <c r="I25" s="55">
        <f>'6 день'!E38</f>
        <v>30.6</v>
      </c>
      <c r="J25" s="55">
        <f>'7 день'!E36</f>
        <v>35.25</v>
      </c>
      <c r="K25" s="55">
        <f>'8 день'!E36</f>
        <v>35</v>
      </c>
      <c r="L25" s="55">
        <f>'9 день'!E38</f>
        <v>33</v>
      </c>
      <c r="M25" s="55">
        <f>'10 день'!E34</f>
        <v>35</v>
      </c>
      <c r="N25" s="55">
        <f>'11 день '!E38</f>
        <v>31</v>
      </c>
      <c r="O25" s="55">
        <f>'12 день (меню №1)'!E37</f>
        <v>35</v>
      </c>
      <c r="P25" s="55">
        <f>'13 день'!E35</f>
        <v>34</v>
      </c>
      <c r="Q25" s="55">
        <f>'14 день'!E36</f>
        <v>35</v>
      </c>
      <c r="R25" s="55">
        <f>'15 день (меню №1)'!E38</f>
        <v>35</v>
      </c>
      <c r="S25" s="55">
        <f>'16 день'!E38</f>
        <v>33.380000000000003</v>
      </c>
      <c r="T25" s="55">
        <f>'17 день'!E36</f>
        <v>35</v>
      </c>
      <c r="U25" s="55">
        <f>'18 день'!E34</f>
        <v>28</v>
      </c>
      <c r="V25" s="55">
        <f>O25+N25+M25+L25+K25+J25+I25+H25+G25+F25+E25+D25+P25+Q25+R25+S25+T25+U25</f>
        <v>597.01</v>
      </c>
      <c r="W25" s="55">
        <f>V25/W22</f>
        <v>33.167222222222222</v>
      </c>
      <c r="X25" s="155">
        <f>W25*100/C25</f>
        <v>32.77393500219587</v>
      </c>
      <c r="Z25" s="638">
        <f>W25/W24</f>
        <v>1.036745680298689</v>
      </c>
    </row>
    <row r="26" spans="1:26">
      <c r="A26" s="17" t="s">
        <v>22</v>
      </c>
      <c r="B26" s="17" t="s">
        <v>20</v>
      </c>
      <c r="C26" s="101">
        <v>421.3</v>
      </c>
      <c r="D26" s="17">
        <f>'1 день'!F36</f>
        <v>133</v>
      </c>
      <c r="E26" s="17">
        <f>'2 день'!F34</f>
        <v>121.9</v>
      </c>
      <c r="F26" s="17">
        <f>'3 день'!F36</f>
        <v>134</v>
      </c>
      <c r="G26" s="17">
        <f>'4 день(меню №1) '!F36</f>
        <v>120</v>
      </c>
      <c r="H26" s="17">
        <f>'5 день'!F36</f>
        <v>126.94</v>
      </c>
      <c r="I26" s="55">
        <f>'6 день'!F38</f>
        <v>130.5</v>
      </c>
      <c r="J26" s="55">
        <f>'7 день'!F36</f>
        <v>127.24000000000001</v>
      </c>
      <c r="K26" s="55">
        <f>'8 день'!F36</f>
        <v>137</v>
      </c>
      <c r="L26" s="55">
        <f>'9 день'!F38</f>
        <v>116</v>
      </c>
      <c r="M26" s="55">
        <f>'10 день'!F34</f>
        <v>121</v>
      </c>
      <c r="N26" s="55">
        <f>'11 день '!F38</f>
        <v>136</v>
      </c>
      <c r="O26" s="55">
        <f>'12 день (меню №1)'!F40</f>
        <v>185</v>
      </c>
      <c r="P26" s="55">
        <f>'13 день'!F35</f>
        <v>130</v>
      </c>
      <c r="Q26" s="55">
        <f>'14 день'!F36</f>
        <v>131</v>
      </c>
      <c r="R26" s="55">
        <f>'15 день (меню №1)'!F38</f>
        <v>117</v>
      </c>
      <c r="S26" s="55">
        <f>'16 день'!F38</f>
        <v>111.80000000000001</v>
      </c>
      <c r="T26" s="55">
        <f>'17 день'!F36</f>
        <v>124</v>
      </c>
      <c r="U26" s="55">
        <f>'18 день'!F34</f>
        <v>94</v>
      </c>
      <c r="V26" s="55">
        <f>O26+N26+M26+L26+K26+J26+I26+H26+G26+F26+E26+D26+P26+Q26+R26+S26+T26+U26</f>
        <v>2296.38</v>
      </c>
      <c r="W26" s="55">
        <f>V26/W22</f>
        <v>127.57666666666667</v>
      </c>
      <c r="X26" s="155">
        <f>W26*100/C26</f>
        <v>30.281667853469418</v>
      </c>
      <c r="Z26" s="638">
        <f>W26/W24</f>
        <v>3.9878093253451419</v>
      </c>
    </row>
    <row r="27" spans="1:26" ht="15.75" thickBot="1">
      <c r="A27" s="17" t="s">
        <v>7</v>
      </c>
      <c r="B27" s="17" t="s">
        <v>23</v>
      </c>
      <c r="C27" s="103">
        <v>2992</v>
      </c>
      <c r="D27" s="17">
        <f>'1 день'!G36</f>
        <v>992</v>
      </c>
      <c r="E27" s="17">
        <f>'2 день'!G34</f>
        <v>884</v>
      </c>
      <c r="F27" s="17">
        <f>'3 день'!G36</f>
        <v>968</v>
      </c>
      <c r="G27" s="17">
        <f>'4 день(меню №1) '!G36</f>
        <v>882</v>
      </c>
      <c r="H27" s="17">
        <f>'5 день'!G36</f>
        <v>926.3</v>
      </c>
      <c r="I27" s="55">
        <f>'6 день'!G38</f>
        <v>930.2</v>
      </c>
      <c r="J27" s="55">
        <f>'7 день'!G36</f>
        <v>963.08999999999992</v>
      </c>
      <c r="K27" s="55">
        <f>'8 день'!G36</f>
        <v>1003</v>
      </c>
      <c r="L27" s="55">
        <f>'9 день'!G38</f>
        <v>885</v>
      </c>
      <c r="M27" s="55">
        <f>'10 день'!G34</f>
        <v>919</v>
      </c>
      <c r="N27" s="55">
        <f>'11 день '!G38</f>
        <v>963</v>
      </c>
      <c r="O27" s="55">
        <f>'12 день (меню №1)'!G37</f>
        <v>955</v>
      </c>
      <c r="P27" s="55">
        <f>'13 день'!G35</f>
        <v>942</v>
      </c>
      <c r="Q27" s="55">
        <f>'14 день'!G36</f>
        <v>967</v>
      </c>
      <c r="R27" s="55">
        <f>'15 день (меню №1)'!G38</f>
        <v>911</v>
      </c>
      <c r="S27" s="55">
        <f>'16 день'!G38</f>
        <v>761.42000000000007</v>
      </c>
      <c r="T27" s="55">
        <f>'17 день'!G36</f>
        <v>935</v>
      </c>
      <c r="U27" s="55">
        <f>'18 день'!G34</f>
        <v>732</v>
      </c>
      <c r="V27" s="55">
        <f>O27+N27+M27+L27+K27+J27+I27+H27+G27+F27+E27+D27+P27+Q27+R27+S27+T27+U27</f>
        <v>16519.010000000002</v>
      </c>
      <c r="W27" s="55">
        <f>V27/W22</f>
        <v>917.72277777777788</v>
      </c>
      <c r="X27" s="155">
        <f>W27*100/C27</f>
        <v>30.672552733214498</v>
      </c>
    </row>
    <row r="30" spans="1:26" ht="15.75" thickBot="1"/>
    <row r="31" spans="1:26" ht="15.75" thickBot="1">
      <c r="A31" s="580" t="s">
        <v>319</v>
      </c>
      <c r="B31" s="587"/>
      <c r="C31" s="587"/>
      <c r="D31" s="587"/>
      <c r="E31" s="587"/>
      <c r="F31" s="588"/>
    </row>
    <row r="32" spans="1:26" ht="15.75" thickBot="1">
      <c r="A32" s="88" t="s">
        <v>19</v>
      </c>
      <c r="B32" s="101">
        <v>99</v>
      </c>
      <c r="C32" s="75" t="s">
        <v>307</v>
      </c>
      <c r="D32" s="156" t="s">
        <v>311</v>
      </c>
      <c r="E32" s="78" t="s">
        <v>315</v>
      </c>
      <c r="F32" s="5"/>
    </row>
    <row r="33" spans="1:6" ht="15.75" thickBot="1">
      <c r="A33" s="88" t="s">
        <v>21</v>
      </c>
      <c r="B33" s="101">
        <v>101.2</v>
      </c>
      <c r="C33" s="75" t="s">
        <v>308</v>
      </c>
      <c r="D33" s="156" t="s">
        <v>312</v>
      </c>
      <c r="E33" s="78" t="s">
        <v>316</v>
      </c>
      <c r="F33" s="5"/>
    </row>
    <row r="34" spans="1:6" ht="15.75" thickBot="1">
      <c r="A34" s="88" t="s">
        <v>6</v>
      </c>
      <c r="B34" s="101">
        <v>421.3</v>
      </c>
      <c r="C34" s="75" t="s">
        <v>309</v>
      </c>
      <c r="D34" s="156" t="s">
        <v>313</v>
      </c>
      <c r="E34" s="78" t="s">
        <v>317</v>
      </c>
      <c r="F34" s="5"/>
    </row>
    <row r="35" spans="1:6" ht="15.75" thickBot="1">
      <c r="A35" s="88" t="s">
        <v>33</v>
      </c>
      <c r="B35" s="103">
        <v>2992</v>
      </c>
      <c r="C35" s="75" t="s">
        <v>310</v>
      </c>
      <c r="D35" s="156" t="s">
        <v>314</v>
      </c>
      <c r="E35" s="78" t="s">
        <v>318</v>
      </c>
      <c r="F35" s="5"/>
    </row>
    <row r="36" spans="1:6" ht="15.75" thickBot="1">
      <c r="C36" s="75" t="s">
        <v>42</v>
      </c>
      <c r="D36" s="152" t="s">
        <v>43</v>
      </c>
      <c r="E36" s="78" t="s">
        <v>44</v>
      </c>
    </row>
  </sheetData>
  <mergeCells count="7">
    <mergeCell ref="A1:X1"/>
    <mergeCell ref="A10:X10"/>
    <mergeCell ref="A19:X19"/>
    <mergeCell ref="A31:F31"/>
    <mergeCell ref="G3:J3"/>
    <mergeCell ref="G12:J12"/>
    <mergeCell ref="G21:J21"/>
  </mergeCells>
  <pageMargins left="0.59055118110236227" right="0" top="0.59055118110236227" bottom="0.35433070866141736" header="0.11811023622047245" footer="0"/>
  <pageSetup paperSize="9" scale="40" orientation="landscape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AN52"/>
  <sheetViews>
    <sheetView zoomScale="70" zoomScaleNormal="70" workbookViewId="0">
      <pane xSplit="2" ySplit="21" topLeftCell="N22" activePane="bottomRight" state="frozen"/>
      <selection pane="topRight" activeCell="C1" sqref="C1"/>
      <selection pane="bottomLeft" activeCell="A22" sqref="A22"/>
      <selection pane="bottomRight" activeCell="Q26" sqref="Q26"/>
    </sheetView>
  </sheetViews>
  <sheetFormatPr defaultRowHeight="12.75"/>
  <cols>
    <col min="1" max="1" width="54.7109375" style="228" customWidth="1"/>
    <col min="2" max="2" width="11.5703125" style="228" customWidth="1"/>
    <col min="3" max="3" width="9.7109375" style="228" customWidth="1"/>
    <col min="4" max="4" width="9.28515625" style="228" customWidth="1"/>
    <col min="5" max="5" width="10.85546875" style="228" bestFit="1" customWidth="1"/>
    <col min="6" max="6" width="12.7109375" style="228" customWidth="1"/>
    <col min="7" max="8" width="13.85546875" style="228" bestFit="1" customWidth="1"/>
    <col min="9" max="9" width="9.85546875" style="228" bestFit="1" customWidth="1"/>
    <col min="10" max="10" width="13.5703125" style="228" customWidth="1"/>
    <col min="11" max="11" width="9.85546875" style="228" bestFit="1" customWidth="1"/>
    <col min="12" max="12" width="9.7109375" style="228" bestFit="1" customWidth="1"/>
    <col min="13" max="15" width="9.85546875" style="228" bestFit="1" customWidth="1"/>
    <col min="16" max="16" width="11.28515625" style="228" customWidth="1"/>
    <col min="17" max="22" width="9.85546875" style="228" bestFit="1" customWidth="1"/>
    <col min="23" max="23" width="15.5703125" style="228" customWidth="1"/>
    <col min="24" max="24" width="16" style="228" customWidth="1"/>
    <col min="25" max="25" width="18.140625" style="228" customWidth="1"/>
    <col min="26" max="39" width="9.140625" style="228"/>
    <col min="40" max="40" width="18.85546875" style="228" customWidth="1"/>
    <col min="41" max="256" width="9.140625" style="228"/>
    <col min="257" max="257" width="54.7109375" style="228" customWidth="1"/>
    <col min="258" max="258" width="11.5703125" style="228" customWidth="1"/>
    <col min="259" max="259" width="9.7109375" style="228" customWidth="1"/>
    <col min="260" max="260" width="9.28515625" style="228" customWidth="1"/>
    <col min="261" max="261" width="10.85546875" style="228" bestFit="1" customWidth="1"/>
    <col min="262" max="262" width="12.7109375" style="228" customWidth="1"/>
    <col min="263" max="264" width="13.85546875" style="228" bestFit="1" customWidth="1"/>
    <col min="265" max="265" width="9.85546875" style="228" bestFit="1" customWidth="1"/>
    <col min="266" max="266" width="13.5703125" style="228" customWidth="1"/>
    <col min="267" max="267" width="9.85546875" style="228" bestFit="1" customWidth="1"/>
    <col min="268" max="268" width="9.7109375" style="228" bestFit="1" customWidth="1"/>
    <col min="269" max="271" width="9.85546875" style="228" bestFit="1" customWidth="1"/>
    <col min="272" max="272" width="11.28515625" style="228" customWidth="1"/>
    <col min="273" max="278" width="9.85546875" style="228" bestFit="1" customWidth="1"/>
    <col min="279" max="279" width="15.5703125" style="228" customWidth="1"/>
    <col min="280" max="280" width="16" style="228" customWidth="1"/>
    <col min="281" max="281" width="18.140625" style="228" customWidth="1"/>
    <col min="282" max="295" width="9.140625" style="228"/>
    <col min="296" max="296" width="18.85546875" style="228" customWidth="1"/>
    <col min="297" max="512" width="9.140625" style="228"/>
    <col min="513" max="513" width="54.7109375" style="228" customWidth="1"/>
    <col min="514" max="514" width="11.5703125" style="228" customWidth="1"/>
    <col min="515" max="515" width="9.7109375" style="228" customWidth="1"/>
    <col min="516" max="516" width="9.28515625" style="228" customWidth="1"/>
    <col min="517" max="517" width="10.85546875" style="228" bestFit="1" customWidth="1"/>
    <col min="518" max="518" width="12.7109375" style="228" customWidth="1"/>
    <col min="519" max="520" width="13.85546875" style="228" bestFit="1" customWidth="1"/>
    <col min="521" max="521" width="9.85546875" style="228" bestFit="1" customWidth="1"/>
    <col min="522" max="522" width="13.5703125" style="228" customWidth="1"/>
    <col min="523" max="523" width="9.85546875" style="228" bestFit="1" customWidth="1"/>
    <col min="524" max="524" width="9.7109375" style="228" bestFit="1" customWidth="1"/>
    <col min="525" max="527" width="9.85546875" style="228" bestFit="1" customWidth="1"/>
    <col min="528" max="528" width="11.28515625" style="228" customWidth="1"/>
    <col min="529" max="534" width="9.85546875" style="228" bestFit="1" customWidth="1"/>
    <col min="535" max="535" width="15.5703125" style="228" customWidth="1"/>
    <col min="536" max="536" width="16" style="228" customWidth="1"/>
    <col min="537" max="537" width="18.140625" style="228" customWidth="1"/>
    <col min="538" max="551" width="9.140625" style="228"/>
    <col min="552" max="552" width="18.85546875" style="228" customWidth="1"/>
    <col min="553" max="768" width="9.140625" style="228"/>
    <col min="769" max="769" width="54.7109375" style="228" customWidth="1"/>
    <col min="770" max="770" width="11.5703125" style="228" customWidth="1"/>
    <col min="771" max="771" width="9.7109375" style="228" customWidth="1"/>
    <col min="772" max="772" width="9.28515625" style="228" customWidth="1"/>
    <col min="773" max="773" width="10.85546875" style="228" bestFit="1" customWidth="1"/>
    <col min="774" max="774" width="12.7109375" style="228" customWidth="1"/>
    <col min="775" max="776" width="13.85546875" style="228" bestFit="1" customWidth="1"/>
    <col min="777" max="777" width="9.85546875" style="228" bestFit="1" customWidth="1"/>
    <col min="778" max="778" width="13.5703125" style="228" customWidth="1"/>
    <col min="779" max="779" width="9.85546875" style="228" bestFit="1" customWidth="1"/>
    <col min="780" max="780" width="9.7109375" style="228" bestFit="1" customWidth="1"/>
    <col min="781" max="783" width="9.85546875" style="228" bestFit="1" customWidth="1"/>
    <col min="784" max="784" width="11.28515625" style="228" customWidth="1"/>
    <col min="785" max="790" width="9.85546875" style="228" bestFit="1" customWidth="1"/>
    <col min="791" max="791" width="15.5703125" style="228" customWidth="1"/>
    <col min="792" max="792" width="16" style="228" customWidth="1"/>
    <col min="793" max="793" width="18.140625" style="228" customWidth="1"/>
    <col min="794" max="807" width="9.140625" style="228"/>
    <col min="808" max="808" width="18.85546875" style="228" customWidth="1"/>
    <col min="809" max="1024" width="9.140625" style="228"/>
    <col min="1025" max="1025" width="54.7109375" style="228" customWidth="1"/>
    <col min="1026" max="1026" width="11.5703125" style="228" customWidth="1"/>
    <col min="1027" max="1027" width="9.7109375" style="228" customWidth="1"/>
    <col min="1028" max="1028" width="9.28515625" style="228" customWidth="1"/>
    <col min="1029" max="1029" width="10.85546875" style="228" bestFit="1" customWidth="1"/>
    <col min="1030" max="1030" width="12.7109375" style="228" customWidth="1"/>
    <col min="1031" max="1032" width="13.85546875" style="228" bestFit="1" customWidth="1"/>
    <col min="1033" max="1033" width="9.85546875" style="228" bestFit="1" customWidth="1"/>
    <col min="1034" max="1034" width="13.5703125" style="228" customWidth="1"/>
    <col min="1035" max="1035" width="9.85546875" style="228" bestFit="1" customWidth="1"/>
    <col min="1036" max="1036" width="9.7109375" style="228" bestFit="1" customWidth="1"/>
    <col min="1037" max="1039" width="9.85546875" style="228" bestFit="1" customWidth="1"/>
    <col min="1040" max="1040" width="11.28515625" style="228" customWidth="1"/>
    <col min="1041" max="1046" width="9.85546875" style="228" bestFit="1" customWidth="1"/>
    <col min="1047" max="1047" width="15.5703125" style="228" customWidth="1"/>
    <col min="1048" max="1048" width="16" style="228" customWidth="1"/>
    <col min="1049" max="1049" width="18.140625" style="228" customWidth="1"/>
    <col min="1050" max="1063" width="9.140625" style="228"/>
    <col min="1064" max="1064" width="18.85546875" style="228" customWidth="1"/>
    <col min="1065" max="1280" width="9.140625" style="228"/>
    <col min="1281" max="1281" width="54.7109375" style="228" customWidth="1"/>
    <col min="1282" max="1282" width="11.5703125" style="228" customWidth="1"/>
    <col min="1283" max="1283" width="9.7109375" style="228" customWidth="1"/>
    <col min="1284" max="1284" width="9.28515625" style="228" customWidth="1"/>
    <col min="1285" max="1285" width="10.85546875" style="228" bestFit="1" customWidth="1"/>
    <col min="1286" max="1286" width="12.7109375" style="228" customWidth="1"/>
    <col min="1287" max="1288" width="13.85546875" style="228" bestFit="1" customWidth="1"/>
    <col min="1289" max="1289" width="9.85546875" style="228" bestFit="1" customWidth="1"/>
    <col min="1290" max="1290" width="13.5703125" style="228" customWidth="1"/>
    <col min="1291" max="1291" width="9.85546875" style="228" bestFit="1" customWidth="1"/>
    <col min="1292" max="1292" width="9.7109375" style="228" bestFit="1" customWidth="1"/>
    <col min="1293" max="1295" width="9.85546875" style="228" bestFit="1" customWidth="1"/>
    <col min="1296" max="1296" width="11.28515625" style="228" customWidth="1"/>
    <col min="1297" max="1302" width="9.85546875" style="228" bestFit="1" customWidth="1"/>
    <col min="1303" max="1303" width="15.5703125" style="228" customWidth="1"/>
    <col min="1304" max="1304" width="16" style="228" customWidth="1"/>
    <col min="1305" max="1305" width="18.140625" style="228" customWidth="1"/>
    <col min="1306" max="1319" width="9.140625" style="228"/>
    <col min="1320" max="1320" width="18.85546875" style="228" customWidth="1"/>
    <col min="1321" max="1536" width="9.140625" style="228"/>
    <col min="1537" max="1537" width="54.7109375" style="228" customWidth="1"/>
    <col min="1538" max="1538" width="11.5703125" style="228" customWidth="1"/>
    <col min="1539" max="1539" width="9.7109375" style="228" customWidth="1"/>
    <col min="1540" max="1540" width="9.28515625" style="228" customWidth="1"/>
    <col min="1541" max="1541" width="10.85546875" style="228" bestFit="1" customWidth="1"/>
    <col min="1542" max="1542" width="12.7109375" style="228" customWidth="1"/>
    <col min="1543" max="1544" width="13.85546875" style="228" bestFit="1" customWidth="1"/>
    <col min="1545" max="1545" width="9.85546875" style="228" bestFit="1" customWidth="1"/>
    <col min="1546" max="1546" width="13.5703125" style="228" customWidth="1"/>
    <col min="1547" max="1547" width="9.85546875" style="228" bestFit="1" customWidth="1"/>
    <col min="1548" max="1548" width="9.7109375" style="228" bestFit="1" customWidth="1"/>
    <col min="1549" max="1551" width="9.85546875" style="228" bestFit="1" customWidth="1"/>
    <col min="1552" max="1552" width="11.28515625" style="228" customWidth="1"/>
    <col min="1553" max="1558" width="9.85546875" style="228" bestFit="1" customWidth="1"/>
    <col min="1559" max="1559" width="15.5703125" style="228" customWidth="1"/>
    <col min="1560" max="1560" width="16" style="228" customWidth="1"/>
    <col min="1561" max="1561" width="18.140625" style="228" customWidth="1"/>
    <col min="1562" max="1575" width="9.140625" style="228"/>
    <col min="1576" max="1576" width="18.85546875" style="228" customWidth="1"/>
    <col min="1577" max="1792" width="9.140625" style="228"/>
    <col min="1793" max="1793" width="54.7109375" style="228" customWidth="1"/>
    <col min="1794" max="1794" width="11.5703125" style="228" customWidth="1"/>
    <col min="1795" max="1795" width="9.7109375" style="228" customWidth="1"/>
    <col min="1796" max="1796" width="9.28515625" style="228" customWidth="1"/>
    <col min="1797" max="1797" width="10.85546875" style="228" bestFit="1" customWidth="1"/>
    <col min="1798" max="1798" width="12.7109375" style="228" customWidth="1"/>
    <col min="1799" max="1800" width="13.85546875" style="228" bestFit="1" customWidth="1"/>
    <col min="1801" max="1801" width="9.85546875" style="228" bestFit="1" customWidth="1"/>
    <col min="1802" max="1802" width="13.5703125" style="228" customWidth="1"/>
    <col min="1803" max="1803" width="9.85546875" style="228" bestFit="1" customWidth="1"/>
    <col min="1804" max="1804" width="9.7109375" style="228" bestFit="1" customWidth="1"/>
    <col min="1805" max="1807" width="9.85546875" style="228" bestFit="1" customWidth="1"/>
    <col min="1808" max="1808" width="11.28515625" style="228" customWidth="1"/>
    <col min="1809" max="1814" width="9.85546875" style="228" bestFit="1" customWidth="1"/>
    <col min="1815" max="1815" width="15.5703125" style="228" customWidth="1"/>
    <col min="1816" max="1816" width="16" style="228" customWidth="1"/>
    <col min="1817" max="1817" width="18.140625" style="228" customWidth="1"/>
    <col min="1818" max="1831" width="9.140625" style="228"/>
    <col min="1832" max="1832" width="18.85546875" style="228" customWidth="1"/>
    <col min="1833" max="2048" width="9.140625" style="228"/>
    <col min="2049" max="2049" width="54.7109375" style="228" customWidth="1"/>
    <col min="2050" max="2050" width="11.5703125" style="228" customWidth="1"/>
    <col min="2051" max="2051" width="9.7109375" style="228" customWidth="1"/>
    <col min="2052" max="2052" width="9.28515625" style="228" customWidth="1"/>
    <col min="2053" max="2053" width="10.85546875" style="228" bestFit="1" customWidth="1"/>
    <col min="2054" max="2054" width="12.7109375" style="228" customWidth="1"/>
    <col min="2055" max="2056" width="13.85546875" style="228" bestFit="1" customWidth="1"/>
    <col min="2057" max="2057" width="9.85546875" style="228" bestFit="1" customWidth="1"/>
    <col min="2058" max="2058" width="13.5703125" style="228" customWidth="1"/>
    <col min="2059" max="2059" width="9.85546875" style="228" bestFit="1" customWidth="1"/>
    <col min="2060" max="2060" width="9.7109375" style="228" bestFit="1" customWidth="1"/>
    <col min="2061" max="2063" width="9.85546875" style="228" bestFit="1" customWidth="1"/>
    <col min="2064" max="2064" width="11.28515625" style="228" customWidth="1"/>
    <col min="2065" max="2070" width="9.85546875" style="228" bestFit="1" customWidth="1"/>
    <col min="2071" max="2071" width="15.5703125" style="228" customWidth="1"/>
    <col min="2072" max="2072" width="16" style="228" customWidth="1"/>
    <col min="2073" max="2073" width="18.140625" style="228" customWidth="1"/>
    <col min="2074" max="2087" width="9.140625" style="228"/>
    <col min="2088" max="2088" width="18.85546875" style="228" customWidth="1"/>
    <col min="2089" max="2304" width="9.140625" style="228"/>
    <col min="2305" max="2305" width="54.7109375" style="228" customWidth="1"/>
    <col min="2306" max="2306" width="11.5703125" style="228" customWidth="1"/>
    <col min="2307" max="2307" width="9.7109375" style="228" customWidth="1"/>
    <col min="2308" max="2308" width="9.28515625" style="228" customWidth="1"/>
    <col min="2309" max="2309" width="10.85546875" style="228" bestFit="1" customWidth="1"/>
    <col min="2310" max="2310" width="12.7109375" style="228" customWidth="1"/>
    <col min="2311" max="2312" width="13.85546875" style="228" bestFit="1" customWidth="1"/>
    <col min="2313" max="2313" width="9.85546875" style="228" bestFit="1" customWidth="1"/>
    <col min="2314" max="2314" width="13.5703125" style="228" customWidth="1"/>
    <col min="2315" max="2315" width="9.85546875" style="228" bestFit="1" customWidth="1"/>
    <col min="2316" max="2316" width="9.7109375" style="228" bestFit="1" customWidth="1"/>
    <col min="2317" max="2319" width="9.85546875" style="228" bestFit="1" customWidth="1"/>
    <col min="2320" max="2320" width="11.28515625" style="228" customWidth="1"/>
    <col min="2321" max="2326" width="9.85546875" style="228" bestFit="1" customWidth="1"/>
    <col min="2327" max="2327" width="15.5703125" style="228" customWidth="1"/>
    <col min="2328" max="2328" width="16" style="228" customWidth="1"/>
    <col min="2329" max="2329" width="18.140625" style="228" customWidth="1"/>
    <col min="2330" max="2343" width="9.140625" style="228"/>
    <col min="2344" max="2344" width="18.85546875" style="228" customWidth="1"/>
    <col min="2345" max="2560" width="9.140625" style="228"/>
    <col min="2561" max="2561" width="54.7109375" style="228" customWidth="1"/>
    <col min="2562" max="2562" width="11.5703125" style="228" customWidth="1"/>
    <col min="2563" max="2563" width="9.7109375" style="228" customWidth="1"/>
    <col min="2564" max="2564" width="9.28515625" style="228" customWidth="1"/>
    <col min="2565" max="2565" width="10.85546875" style="228" bestFit="1" customWidth="1"/>
    <col min="2566" max="2566" width="12.7109375" style="228" customWidth="1"/>
    <col min="2567" max="2568" width="13.85546875" style="228" bestFit="1" customWidth="1"/>
    <col min="2569" max="2569" width="9.85546875" style="228" bestFit="1" customWidth="1"/>
    <col min="2570" max="2570" width="13.5703125" style="228" customWidth="1"/>
    <col min="2571" max="2571" width="9.85546875" style="228" bestFit="1" customWidth="1"/>
    <col min="2572" max="2572" width="9.7109375" style="228" bestFit="1" customWidth="1"/>
    <col min="2573" max="2575" width="9.85546875" style="228" bestFit="1" customWidth="1"/>
    <col min="2576" max="2576" width="11.28515625" style="228" customWidth="1"/>
    <col min="2577" max="2582" width="9.85546875" style="228" bestFit="1" customWidth="1"/>
    <col min="2583" max="2583" width="15.5703125" style="228" customWidth="1"/>
    <col min="2584" max="2584" width="16" style="228" customWidth="1"/>
    <col min="2585" max="2585" width="18.140625" style="228" customWidth="1"/>
    <col min="2586" max="2599" width="9.140625" style="228"/>
    <col min="2600" max="2600" width="18.85546875" style="228" customWidth="1"/>
    <col min="2601" max="2816" width="9.140625" style="228"/>
    <col min="2817" max="2817" width="54.7109375" style="228" customWidth="1"/>
    <col min="2818" max="2818" width="11.5703125" style="228" customWidth="1"/>
    <col min="2819" max="2819" width="9.7109375" style="228" customWidth="1"/>
    <col min="2820" max="2820" width="9.28515625" style="228" customWidth="1"/>
    <col min="2821" max="2821" width="10.85546875" style="228" bestFit="1" customWidth="1"/>
    <col min="2822" max="2822" width="12.7109375" style="228" customWidth="1"/>
    <col min="2823" max="2824" width="13.85546875" style="228" bestFit="1" customWidth="1"/>
    <col min="2825" max="2825" width="9.85546875" style="228" bestFit="1" customWidth="1"/>
    <col min="2826" max="2826" width="13.5703125" style="228" customWidth="1"/>
    <col min="2827" max="2827" width="9.85546875" style="228" bestFit="1" customWidth="1"/>
    <col min="2828" max="2828" width="9.7109375" style="228" bestFit="1" customWidth="1"/>
    <col min="2829" max="2831" width="9.85546875" style="228" bestFit="1" customWidth="1"/>
    <col min="2832" max="2832" width="11.28515625" style="228" customWidth="1"/>
    <col min="2833" max="2838" width="9.85546875" style="228" bestFit="1" customWidth="1"/>
    <col min="2839" max="2839" width="15.5703125" style="228" customWidth="1"/>
    <col min="2840" max="2840" width="16" style="228" customWidth="1"/>
    <col min="2841" max="2841" width="18.140625" style="228" customWidth="1"/>
    <col min="2842" max="2855" width="9.140625" style="228"/>
    <col min="2856" max="2856" width="18.85546875" style="228" customWidth="1"/>
    <col min="2857" max="3072" width="9.140625" style="228"/>
    <col min="3073" max="3073" width="54.7109375" style="228" customWidth="1"/>
    <col min="3074" max="3074" width="11.5703125" style="228" customWidth="1"/>
    <col min="3075" max="3075" width="9.7109375" style="228" customWidth="1"/>
    <col min="3076" max="3076" width="9.28515625" style="228" customWidth="1"/>
    <col min="3077" max="3077" width="10.85546875" style="228" bestFit="1" customWidth="1"/>
    <col min="3078" max="3078" width="12.7109375" style="228" customWidth="1"/>
    <col min="3079" max="3080" width="13.85546875" style="228" bestFit="1" customWidth="1"/>
    <col min="3081" max="3081" width="9.85546875" style="228" bestFit="1" customWidth="1"/>
    <col min="3082" max="3082" width="13.5703125" style="228" customWidth="1"/>
    <col min="3083" max="3083" width="9.85546875" style="228" bestFit="1" customWidth="1"/>
    <col min="3084" max="3084" width="9.7109375" style="228" bestFit="1" customWidth="1"/>
    <col min="3085" max="3087" width="9.85546875" style="228" bestFit="1" customWidth="1"/>
    <col min="3088" max="3088" width="11.28515625" style="228" customWidth="1"/>
    <col min="3089" max="3094" width="9.85546875" style="228" bestFit="1" customWidth="1"/>
    <col min="3095" max="3095" width="15.5703125" style="228" customWidth="1"/>
    <col min="3096" max="3096" width="16" style="228" customWidth="1"/>
    <col min="3097" max="3097" width="18.140625" style="228" customWidth="1"/>
    <col min="3098" max="3111" width="9.140625" style="228"/>
    <col min="3112" max="3112" width="18.85546875" style="228" customWidth="1"/>
    <col min="3113" max="3328" width="9.140625" style="228"/>
    <col min="3329" max="3329" width="54.7109375" style="228" customWidth="1"/>
    <col min="3330" max="3330" width="11.5703125" style="228" customWidth="1"/>
    <col min="3331" max="3331" width="9.7109375" style="228" customWidth="1"/>
    <col min="3332" max="3332" width="9.28515625" style="228" customWidth="1"/>
    <col min="3333" max="3333" width="10.85546875" style="228" bestFit="1" customWidth="1"/>
    <col min="3334" max="3334" width="12.7109375" style="228" customWidth="1"/>
    <col min="3335" max="3336" width="13.85546875" style="228" bestFit="1" customWidth="1"/>
    <col min="3337" max="3337" width="9.85546875" style="228" bestFit="1" customWidth="1"/>
    <col min="3338" max="3338" width="13.5703125" style="228" customWidth="1"/>
    <col min="3339" max="3339" width="9.85546875" style="228" bestFit="1" customWidth="1"/>
    <col min="3340" max="3340" width="9.7109375" style="228" bestFit="1" customWidth="1"/>
    <col min="3341" max="3343" width="9.85546875" style="228" bestFit="1" customWidth="1"/>
    <col min="3344" max="3344" width="11.28515625" style="228" customWidth="1"/>
    <col min="3345" max="3350" width="9.85546875" style="228" bestFit="1" customWidth="1"/>
    <col min="3351" max="3351" width="15.5703125" style="228" customWidth="1"/>
    <col min="3352" max="3352" width="16" style="228" customWidth="1"/>
    <col min="3353" max="3353" width="18.140625" style="228" customWidth="1"/>
    <col min="3354" max="3367" width="9.140625" style="228"/>
    <col min="3368" max="3368" width="18.85546875" style="228" customWidth="1"/>
    <col min="3369" max="3584" width="9.140625" style="228"/>
    <col min="3585" max="3585" width="54.7109375" style="228" customWidth="1"/>
    <col min="3586" max="3586" width="11.5703125" style="228" customWidth="1"/>
    <col min="3587" max="3587" width="9.7109375" style="228" customWidth="1"/>
    <col min="3588" max="3588" width="9.28515625" style="228" customWidth="1"/>
    <col min="3589" max="3589" width="10.85546875" style="228" bestFit="1" customWidth="1"/>
    <col min="3590" max="3590" width="12.7109375" style="228" customWidth="1"/>
    <col min="3591" max="3592" width="13.85546875" style="228" bestFit="1" customWidth="1"/>
    <col min="3593" max="3593" width="9.85546875" style="228" bestFit="1" customWidth="1"/>
    <col min="3594" max="3594" width="13.5703125" style="228" customWidth="1"/>
    <col min="3595" max="3595" width="9.85546875" style="228" bestFit="1" customWidth="1"/>
    <col min="3596" max="3596" width="9.7109375" style="228" bestFit="1" customWidth="1"/>
    <col min="3597" max="3599" width="9.85546875" style="228" bestFit="1" customWidth="1"/>
    <col min="3600" max="3600" width="11.28515625" style="228" customWidth="1"/>
    <col min="3601" max="3606" width="9.85546875" style="228" bestFit="1" customWidth="1"/>
    <col min="3607" max="3607" width="15.5703125" style="228" customWidth="1"/>
    <col min="3608" max="3608" width="16" style="228" customWidth="1"/>
    <col min="3609" max="3609" width="18.140625" style="228" customWidth="1"/>
    <col min="3610" max="3623" width="9.140625" style="228"/>
    <col min="3624" max="3624" width="18.85546875" style="228" customWidth="1"/>
    <col min="3625" max="3840" width="9.140625" style="228"/>
    <col min="3841" max="3841" width="54.7109375" style="228" customWidth="1"/>
    <col min="3842" max="3842" width="11.5703125" style="228" customWidth="1"/>
    <col min="3843" max="3843" width="9.7109375" style="228" customWidth="1"/>
    <col min="3844" max="3844" width="9.28515625" style="228" customWidth="1"/>
    <col min="3845" max="3845" width="10.85546875" style="228" bestFit="1" customWidth="1"/>
    <col min="3846" max="3846" width="12.7109375" style="228" customWidth="1"/>
    <col min="3847" max="3848" width="13.85546875" style="228" bestFit="1" customWidth="1"/>
    <col min="3849" max="3849" width="9.85546875" style="228" bestFit="1" customWidth="1"/>
    <col min="3850" max="3850" width="13.5703125" style="228" customWidth="1"/>
    <col min="3851" max="3851" width="9.85546875" style="228" bestFit="1" customWidth="1"/>
    <col min="3852" max="3852" width="9.7109375" style="228" bestFit="1" customWidth="1"/>
    <col min="3853" max="3855" width="9.85546875" style="228" bestFit="1" customWidth="1"/>
    <col min="3856" max="3856" width="11.28515625" style="228" customWidth="1"/>
    <col min="3857" max="3862" width="9.85546875" style="228" bestFit="1" customWidth="1"/>
    <col min="3863" max="3863" width="15.5703125" style="228" customWidth="1"/>
    <col min="3864" max="3864" width="16" style="228" customWidth="1"/>
    <col min="3865" max="3865" width="18.140625" style="228" customWidth="1"/>
    <col min="3866" max="3879" width="9.140625" style="228"/>
    <col min="3880" max="3880" width="18.85546875" style="228" customWidth="1"/>
    <col min="3881" max="4096" width="9.140625" style="228"/>
    <col min="4097" max="4097" width="54.7109375" style="228" customWidth="1"/>
    <col min="4098" max="4098" width="11.5703125" style="228" customWidth="1"/>
    <col min="4099" max="4099" width="9.7109375" style="228" customWidth="1"/>
    <col min="4100" max="4100" width="9.28515625" style="228" customWidth="1"/>
    <col min="4101" max="4101" width="10.85546875" style="228" bestFit="1" customWidth="1"/>
    <col min="4102" max="4102" width="12.7109375" style="228" customWidth="1"/>
    <col min="4103" max="4104" width="13.85546875" style="228" bestFit="1" customWidth="1"/>
    <col min="4105" max="4105" width="9.85546875" style="228" bestFit="1" customWidth="1"/>
    <col min="4106" max="4106" width="13.5703125" style="228" customWidth="1"/>
    <col min="4107" max="4107" width="9.85546875" style="228" bestFit="1" customWidth="1"/>
    <col min="4108" max="4108" width="9.7109375" style="228" bestFit="1" customWidth="1"/>
    <col min="4109" max="4111" width="9.85546875" style="228" bestFit="1" customWidth="1"/>
    <col min="4112" max="4112" width="11.28515625" style="228" customWidth="1"/>
    <col min="4113" max="4118" width="9.85546875" style="228" bestFit="1" customWidth="1"/>
    <col min="4119" max="4119" width="15.5703125" style="228" customWidth="1"/>
    <col min="4120" max="4120" width="16" style="228" customWidth="1"/>
    <col min="4121" max="4121" width="18.140625" style="228" customWidth="1"/>
    <col min="4122" max="4135" width="9.140625" style="228"/>
    <col min="4136" max="4136" width="18.85546875" style="228" customWidth="1"/>
    <col min="4137" max="4352" width="9.140625" style="228"/>
    <col min="4353" max="4353" width="54.7109375" style="228" customWidth="1"/>
    <col min="4354" max="4354" width="11.5703125" style="228" customWidth="1"/>
    <col min="4355" max="4355" width="9.7109375" style="228" customWidth="1"/>
    <col min="4356" max="4356" width="9.28515625" style="228" customWidth="1"/>
    <col min="4357" max="4357" width="10.85546875" style="228" bestFit="1" customWidth="1"/>
    <col min="4358" max="4358" width="12.7109375" style="228" customWidth="1"/>
    <col min="4359" max="4360" width="13.85546875" style="228" bestFit="1" customWidth="1"/>
    <col min="4361" max="4361" width="9.85546875" style="228" bestFit="1" customWidth="1"/>
    <col min="4362" max="4362" width="13.5703125" style="228" customWidth="1"/>
    <col min="4363" max="4363" width="9.85546875" style="228" bestFit="1" customWidth="1"/>
    <col min="4364" max="4364" width="9.7109375" style="228" bestFit="1" customWidth="1"/>
    <col min="4365" max="4367" width="9.85546875" style="228" bestFit="1" customWidth="1"/>
    <col min="4368" max="4368" width="11.28515625" style="228" customWidth="1"/>
    <col min="4369" max="4374" width="9.85546875" style="228" bestFit="1" customWidth="1"/>
    <col min="4375" max="4375" width="15.5703125" style="228" customWidth="1"/>
    <col min="4376" max="4376" width="16" style="228" customWidth="1"/>
    <col min="4377" max="4377" width="18.140625" style="228" customWidth="1"/>
    <col min="4378" max="4391" width="9.140625" style="228"/>
    <col min="4392" max="4392" width="18.85546875" style="228" customWidth="1"/>
    <col min="4393" max="4608" width="9.140625" style="228"/>
    <col min="4609" max="4609" width="54.7109375" style="228" customWidth="1"/>
    <col min="4610" max="4610" width="11.5703125" style="228" customWidth="1"/>
    <col min="4611" max="4611" width="9.7109375" style="228" customWidth="1"/>
    <col min="4612" max="4612" width="9.28515625" style="228" customWidth="1"/>
    <col min="4613" max="4613" width="10.85546875" style="228" bestFit="1" customWidth="1"/>
    <col min="4614" max="4614" width="12.7109375" style="228" customWidth="1"/>
    <col min="4615" max="4616" width="13.85546875" style="228" bestFit="1" customWidth="1"/>
    <col min="4617" max="4617" width="9.85546875" style="228" bestFit="1" customWidth="1"/>
    <col min="4618" max="4618" width="13.5703125" style="228" customWidth="1"/>
    <col min="4619" max="4619" width="9.85546875" style="228" bestFit="1" customWidth="1"/>
    <col min="4620" max="4620" width="9.7109375" style="228" bestFit="1" customWidth="1"/>
    <col min="4621" max="4623" width="9.85546875" style="228" bestFit="1" customWidth="1"/>
    <col min="4624" max="4624" width="11.28515625" style="228" customWidth="1"/>
    <col min="4625" max="4630" width="9.85546875" style="228" bestFit="1" customWidth="1"/>
    <col min="4631" max="4631" width="15.5703125" style="228" customWidth="1"/>
    <col min="4632" max="4632" width="16" style="228" customWidth="1"/>
    <col min="4633" max="4633" width="18.140625" style="228" customWidth="1"/>
    <col min="4634" max="4647" width="9.140625" style="228"/>
    <col min="4648" max="4648" width="18.85546875" style="228" customWidth="1"/>
    <col min="4649" max="4864" width="9.140625" style="228"/>
    <col min="4865" max="4865" width="54.7109375" style="228" customWidth="1"/>
    <col min="4866" max="4866" width="11.5703125" style="228" customWidth="1"/>
    <col min="4867" max="4867" width="9.7109375" style="228" customWidth="1"/>
    <col min="4868" max="4868" width="9.28515625" style="228" customWidth="1"/>
    <col min="4869" max="4869" width="10.85546875" style="228" bestFit="1" customWidth="1"/>
    <col min="4870" max="4870" width="12.7109375" style="228" customWidth="1"/>
    <col min="4871" max="4872" width="13.85546875" style="228" bestFit="1" customWidth="1"/>
    <col min="4873" max="4873" width="9.85546875" style="228" bestFit="1" customWidth="1"/>
    <col min="4874" max="4874" width="13.5703125" style="228" customWidth="1"/>
    <col min="4875" max="4875" width="9.85546875" style="228" bestFit="1" customWidth="1"/>
    <col min="4876" max="4876" width="9.7109375" style="228" bestFit="1" customWidth="1"/>
    <col min="4877" max="4879" width="9.85546875" style="228" bestFit="1" customWidth="1"/>
    <col min="4880" max="4880" width="11.28515625" style="228" customWidth="1"/>
    <col min="4881" max="4886" width="9.85546875" style="228" bestFit="1" customWidth="1"/>
    <col min="4887" max="4887" width="15.5703125" style="228" customWidth="1"/>
    <col min="4888" max="4888" width="16" style="228" customWidth="1"/>
    <col min="4889" max="4889" width="18.140625" style="228" customWidth="1"/>
    <col min="4890" max="4903" width="9.140625" style="228"/>
    <col min="4904" max="4904" width="18.85546875" style="228" customWidth="1"/>
    <col min="4905" max="5120" width="9.140625" style="228"/>
    <col min="5121" max="5121" width="54.7109375" style="228" customWidth="1"/>
    <col min="5122" max="5122" width="11.5703125" style="228" customWidth="1"/>
    <col min="5123" max="5123" width="9.7109375" style="228" customWidth="1"/>
    <col min="5124" max="5124" width="9.28515625" style="228" customWidth="1"/>
    <col min="5125" max="5125" width="10.85546875" style="228" bestFit="1" customWidth="1"/>
    <col min="5126" max="5126" width="12.7109375" style="228" customWidth="1"/>
    <col min="5127" max="5128" width="13.85546875" style="228" bestFit="1" customWidth="1"/>
    <col min="5129" max="5129" width="9.85546875" style="228" bestFit="1" customWidth="1"/>
    <col min="5130" max="5130" width="13.5703125" style="228" customWidth="1"/>
    <col min="5131" max="5131" width="9.85546875" style="228" bestFit="1" customWidth="1"/>
    <col min="5132" max="5132" width="9.7109375" style="228" bestFit="1" customWidth="1"/>
    <col min="5133" max="5135" width="9.85546875" style="228" bestFit="1" customWidth="1"/>
    <col min="5136" max="5136" width="11.28515625" style="228" customWidth="1"/>
    <col min="5137" max="5142" width="9.85546875" style="228" bestFit="1" customWidth="1"/>
    <col min="5143" max="5143" width="15.5703125" style="228" customWidth="1"/>
    <col min="5144" max="5144" width="16" style="228" customWidth="1"/>
    <col min="5145" max="5145" width="18.140625" style="228" customWidth="1"/>
    <col min="5146" max="5159" width="9.140625" style="228"/>
    <col min="5160" max="5160" width="18.85546875" style="228" customWidth="1"/>
    <col min="5161" max="5376" width="9.140625" style="228"/>
    <col min="5377" max="5377" width="54.7109375" style="228" customWidth="1"/>
    <col min="5378" max="5378" width="11.5703125" style="228" customWidth="1"/>
    <col min="5379" max="5379" width="9.7109375" style="228" customWidth="1"/>
    <col min="5380" max="5380" width="9.28515625" style="228" customWidth="1"/>
    <col min="5381" max="5381" width="10.85546875" style="228" bestFit="1" customWidth="1"/>
    <col min="5382" max="5382" width="12.7109375" style="228" customWidth="1"/>
    <col min="5383" max="5384" width="13.85546875" style="228" bestFit="1" customWidth="1"/>
    <col min="5385" max="5385" width="9.85546875" style="228" bestFit="1" customWidth="1"/>
    <col min="5386" max="5386" width="13.5703125" style="228" customWidth="1"/>
    <col min="5387" max="5387" width="9.85546875" style="228" bestFit="1" customWidth="1"/>
    <col min="5388" max="5388" width="9.7109375" style="228" bestFit="1" customWidth="1"/>
    <col min="5389" max="5391" width="9.85546875" style="228" bestFit="1" customWidth="1"/>
    <col min="5392" max="5392" width="11.28515625" style="228" customWidth="1"/>
    <col min="5393" max="5398" width="9.85546875" style="228" bestFit="1" customWidth="1"/>
    <col min="5399" max="5399" width="15.5703125" style="228" customWidth="1"/>
    <col min="5400" max="5400" width="16" style="228" customWidth="1"/>
    <col min="5401" max="5401" width="18.140625" style="228" customWidth="1"/>
    <col min="5402" max="5415" width="9.140625" style="228"/>
    <col min="5416" max="5416" width="18.85546875" style="228" customWidth="1"/>
    <col min="5417" max="5632" width="9.140625" style="228"/>
    <col min="5633" max="5633" width="54.7109375" style="228" customWidth="1"/>
    <col min="5634" max="5634" width="11.5703125" style="228" customWidth="1"/>
    <col min="5635" max="5635" width="9.7109375" style="228" customWidth="1"/>
    <col min="5636" max="5636" width="9.28515625" style="228" customWidth="1"/>
    <col min="5637" max="5637" width="10.85546875" style="228" bestFit="1" customWidth="1"/>
    <col min="5638" max="5638" width="12.7109375" style="228" customWidth="1"/>
    <col min="5639" max="5640" width="13.85546875" style="228" bestFit="1" customWidth="1"/>
    <col min="5641" max="5641" width="9.85546875" style="228" bestFit="1" customWidth="1"/>
    <col min="5642" max="5642" width="13.5703125" style="228" customWidth="1"/>
    <col min="5643" max="5643" width="9.85546875" style="228" bestFit="1" customWidth="1"/>
    <col min="5644" max="5644" width="9.7109375" style="228" bestFit="1" customWidth="1"/>
    <col min="5645" max="5647" width="9.85546875" style="228" bestFit="1" customWidth="1"/>
    <col min="5648" max="5648" width="11.28515625" style="228" customWidth="1"/>
    <col min="5649" max="5654" width="9.85546875" style="228" bestFit="1" customWidth="1"/>
    <col min="5655" max="5655" width="15.5703125" style="228" customWidth="1"/>
    <col min="5656" max="5656" width="16" style="228" customWidth="1"/>
    <col min="5657" max="5657" width="18.140625" style="228" customWidth="1"/>
    <col min="5658" max="5671" width="9.140625" style="228"/>
    <col min="5672" max="5672" width="18.85546875" style="228" customWidth="1"/>
    <col min="5673" max="5888" width="9.140625" style="228"/>
    <col min="5889" max="5889" width="54.7109375" style="228" customWidth="1"/>
    <col min="5890" max="5890" width="11.5703125" style="228" customWidth="1"/>
    <col min="5891" max="5891" width="9.7109375" style="228" customWidth="1"/>
    <col min="5892" max="5892" width="9.28515625" style="228" customWidth="1"/>
    <col min="5893" max="5893" width="10.85546875" style="228" bestFit="1" customWidth="1"/>
    <col min="5894" max="5894" width="12.7109375" style="228" customWidth="1"/>
    <col min="5895" max="5896" width="13.85546875" style="228" bestFit="1" customWidth="1"/>
    <col min="5897" max="5897" width="9.85546875" style="228" bestFit="1" customWidth="1"/>
    <col min="5898" max="5898" width="13.5703125" style="228" customWidth="1"/>
    <col min="5899" max="5899" width="9.85546875" style="228" bestFit="1" customWidth="1"/>
    <col min="5900" max="5900" width="9.7109375" style="228" bestFit="1" customWidth="1"/>
    <col min="5901" max="5903" width="9.85546875" style="228" bestFit="1" customWidth="1"/>
    <col min="5904" max="5904" width="11.28515625" style="228" customWidth="1"/>
    <col min="5905" max="5910" width="9.85546875" style="228" bestFit="1" customWidth="1"/>
    <col min="5911" max="5911" width="15.5703125" style="228" customWidth="1"/>
    <col min="5912" max="5912" width="16" style="228" customWidth="1"/>
    <col min="5913" max="5913" width="18.140625" style="228" customWidth="1"/>
    <col min="5914" max="5927" width="9.140625" style="228"/>
    <col min="5928" max="5928" width="18.85546875" style="228" customWidth="1"/>
    <col min="5929" max="6144" width="9.140625" style="228"/>
    <col min="6145" max="6145" width="54.7109375" style="228" customWidth="1"/>
    <col min="6146" max="6146" width="11.5703125" style="228" customWidth="1"/>
    <col min="6147" max="6147" width="9.7109375" style="228" customWidth="1"/>
    <col min="6148" max="6148" width="9.28515625" style="228" customWidth="1"/>
    <col min="6149" max="6149" width="10.85546875" style="228" bestFit="1" customWidth="1"/>
    <col min="6150" max="6150" width="12.7109375" style="228" customWidth="1"/>
    <col min="6151" max="6152" width="13.85546875" style="228" bestFit="1" customWidth="1"/>
    <col min="6153" max="6153" width="9.85546875" style="228" bestFit="1" customWidth="1"/>
    <col min="6154" max="6154" width="13.5703125" style="228" customWidth="1"/>
    <col min="6155" max="6155" width="9.85546875" style="228" bestFit="1" customWidth="1"/>
    <col min="6156" max="6156" width="9.7109375" style="228" bestFit="1" customWidth="1"/>
    <col min="6157" max="6159" width="9.85546875" style="228" bestFit="1" customWidth="1"/>
    <col min="6160" max="6160" width="11.28515625" style="228" customWidth="1"/>
    <col min="6161" max="6166" width="9.85546875" style="228" bestFit="1" customWidth="1"/>
    <col min="6167" max="6167" width="15.5703125" style="228" customWidth="1"/>
    <col min="6168" max="6168" width="16" style="228" customWidth="1"/>
    <col min="6169" max="6169" width="18.140625" style="228" customWidth="1"/>
    <col min="6170" max="6183" width="9.140625" style="228"/>
    <col min="6184" max="6184" width="18.85546875" style="228" customWidth="1"/>
    <col min="6185" max="6400" width="9.140625" style="228"/>
    <col min="6401" max="6401" width="54.7109375" style="228" customWidth="1"/>
    <col min="6402" max="6402" width="11.5703125" style="228" customWidth="1"/>
    <col min="6403" max="6403" width="9.7109375" style="228" customWidth="1"/>
    <col min="6404" max="6404" width="9.28515625" style="228" customWidth="1"/>
    <col min="6405" max="6405" width="10.85546875" style="228" bestFit="1" customWidth="1"/>
    <col min="6406" max="6406" width="12.7109375" style="228" customWidth="1"/>
    <col min="6407" max="6408" width="13.85546875" style="228" bestFit="1" customWidth="1"/>
    <col min="6409" max="6409" width="9.85546875" style="228" bestFit="1" customWidth="1"/>
    <col min="6410" max="6410" width="13.5703125" style="228" customWidth="1"/>
    <col min="6411" max="6411" width="9.85546875" style="228" bestFit="1" customWidth="1"/>
    <col min="6412" max="6412" width="9.7109375" style="228" bestFit="1" customWidth="1"/>
    <col min="6413" max="6415" width="9.85546875" style="228" bestFit="1" customWidth="1"/>
    <col min="6416" max="6416" width="11.28515625" style="228" customWidth="1"/>
    <col min="6417" max="6422" width="9.85546875" style="228" bestFit="1" customWidth="1"/>
    <col min="6423" max="6423" width="15.5703125" style="228" customWidth="1"/>
    <col min="6424" max="6424" width="16" style="228" customWidth="1"/>
    <col min="6425" max="6425" width="18.140625" style="228" customWidth="1"/>
    <col min="6426" max="6439" width="9.140625" style="228"/>
    <col min="6440" max="6440" width="18.85546875" style="228" customWidth="1"/>
    <col min="6441" max="6656" width="9.140625" style="228"/>
    <col min="6657" max="6657" width="54.7109375" style="228" customWidth="1"/>
    <col min="6658" max="6658" width="11.5703125" style="228" customWidth="1"/>
    <col min="6659" max="6659" width="9.7109375" style="228" customWidth="1"/>
    <col min="6660" max="6660" width="9.28515625" style="228" customWidth="1"/>
    <col min="6661" max="6661" width="10.85546875" style="228" bestFit="1" customWidth="1"/>
    <col min="6662" max="6662" width="12.7109375" style="228" customWidth="1"/>
    <col min="6663" max="6664" width="13.85546875" style="228" bestFit="1" customWidth="1"/>
    <col min="6665" max="6665" width="9.85546875" style="228" bestFit="1" customWidth="1"/>
    <col min="6666" max="6666" width="13.5703125" style="228" customWidth="1"/>
    <col min="6667" max="6667" width="9.85546875" style="228" bestFit="1" customWidth="1"/>
    <col min="6668" max="6668" width="9.7109375" style="228" bestFit="1" customWidth="1"/>
    <col min="6669" max="6671" width="9.85546875" style="228" bestFit="1" customWidth="1"/>
    <col min="6672" max="6672" width="11.28515625" style="228" customWidth="1"/>
    <col min="6673" max="6678" width="9.85546875" style="228" bestFit="1" customWidth="1"/>
    <col min="6679" max="6679" width="15.5703125" style="228" customWidth="1"/>
    <col min="6680" max="6680" width="16" style="228" customWidth="1"/>
    <col min="6681" max="6681" width="18.140625" style="228" customWidth="1"/>
    <col min="6682" max="6695" width="9.140625" style="228"/>
    <col min="6696" max="6696" width="18.85546875" style="228" customWidth="1"/>
    <col min="6697" max="6912" width="9.140625" style="228"/>
    <col min="6913" max="6913" width="54.7109375" style="228" customWidth="1"/>
    <col min="6914" max="6914" width="11.5703125" style="228" customWidth="1"/>
    <col min="6915" max="6915" width="9.7109375" style="228" customWidth="1"/>
    <col min="6916" max="6916" width="9.28515625" style="228" customWidth="1"/>
    <col min="6917" max="6917" width="10.85546875" style="228" bestFit="1" customWidth="1"/>
    <col min="6918" max="6918" width="12.7109375" style="228" customWidth="1"/>
    <col min="6919" max="6920" width="13.85546875" style="228" bestFit="1" customWidth="1"/>
    <col min="6921" max="6921" width="9.85546875" style="228" bestFit="1" customWidth="1"/>
    <col min="6922" max="6922" width="13.5703125" style="228" customWidth="1"/>
    <col min="6923" max="6923" width="9.85546875" style="228" bestFit="1" customWidth="1"/>
    <col min="6924" max="6924" width="9.7109375" style="228" bestFit="1" customWidth="1"/>
    <col min="6925" max="6927" width="9.85546875" style="228" bestFit="1" customWidth="1"/>
    <col min="6928" max="6928" width="11.28515625" style="228" customWidth="1"/>
    <col min="6929" max="6934" width="9.85546875" style="228" bestFit="1" customWidth="1"/>
    <col min="6935" max="6935" width="15.5703125" style="228" customWidth="1"/>
    <col min="6936" max="6936" width="16" style="228" customWidth="1"/>
    <col min="6937" max="6937" width="18.140625" style="228" customWidth="1"/>
    <col min="6938" max="6951" width="9.140625" style="228"/>
    <col min="6952" max="6952" width="18.85546875" style="228" customWidth="1"/>
    <col min="6953" max="7168" width="9.140625" style="228"/>
    <col min="7169" max="7169" width="54.7109375" style="228" customWidth="1"/>
    <col min="7170" max="7170" width="11.5703125" style="228" customWidth="1"/>
    <col min="7171" max="7171" width="9.7109375" style="228" customWidth="1"/>
    <col min="7172" max="7172" width="9.28515625" style="228" customWidth="1"/>
    <col min="7173" max="7173" width="10.85546875" style="228" bestFit="1" customWidth="1"/>
    <col min="7174" max="7174" width="12.7109375" style="228" customWidth="1"/>
    <col min="7175" max="7176" width="13.85546875" style="228" bestFit="1" customWidth="1"/>
    <col min="7177" max="7177" width="9.85546875" style="228" bestFit="1" customWidth="1"/>
    <col min="7178" max="7178" width="13.5703125" style="228" customWidth="1"/>
    <col min="7179" max="7179" width="9.85546875" style="228" bestFit="1" customWidth="1"/>
    <col min="7180" max="7180" width="9.7109375" style="228" bestFit="1" customWidth="1"/>
    <col min="7181" max="7183" width="9.85546875" style="228" bestFit="1" customWidth="1"/>
    <col min="7184" max="7184" width="11.28515625" style="228" customWidth="1"/>
    <col min="7185" max="7190" width="9.85546875" style="228" bestFit="1" customWidth="1"/>
    <col min="7191" max="7191" width="15.5703125" style="228" customWidth="1"/>
    <col min="7192" max="7192" width="16" style="228" customWidth="1"/>
    <col min="7193" max="7193" width="18.140625" style="228" customWidth="1"/>
    <col min="7194" max="7207" width="9.140625" style="228"/>
    <col min="7208" max="7208" width="18.85546875" style="228" customWidth="1"/>
    <col min="7209" max="7424" width="9.140625" style="228"/>
    <col min="7425" max="7425" width="54.7109375" style="228" customWidth="1"/>
    <col min="7426" max="7426" width="11.5703125" style="228" customWidth="1"/>
    <col min="7427" max="7427" width="9.7109375" style="228" customWidth="1"/>
    <col min="7428" max="7428" width="9.28515625" style="228" customWidth="1"/>
    <col min="7429" max="7429" width="10.85546875" style="228" bestFit="1" customWidth="1"/>
    <col min="7430" max="7430" width="12.7109375" style="228" customWidth="1"/>
    <col min="7431" max="7432" width="13.85546875" style="228" bestFit="1" customWidth="1"/>
    <col min="7433" max="7433" width="9.85546875" style="228" bestFit="1" customWidth="1"/>
    <col min="7434" max="7434" width="13.5703125" style="228" customWidth="1"/>
    <col min="7435" max="7435" width="9.85546875" style="228" bestFit="1" customWidth="1"/>
    <col min="7436" max="7436" width="9.7109375" style="228" bestFit="1" customWidth="1"/>
    <col min="7437" max="7439" width="9.85546875" style="228" bestFit="1" customWidth="1"/>
    <col min="7440" max="7440" width="11.28515625" style="228" customWidth="1"/>
    <col min="7441" max="7446" width="9.85546875" style="228" bestFit="1" customWidth="1"/>
    <col min="7447" max="7447" width="15.5703125" style="228" customWidth="1"/>
    <col min="7448" max="7448" width="16" style="228" customWidth="1"/>
    <col min="7449" max="7449" width="18.140625" style="228" customWidth="1"/>
    <col min="7450" max="7463" width="9.140625" style="228"/>
    <col min="7464" max="7464" width="18.85546875" style="228" customWidth="1"/>
    <col min="7465" max="7680" width="9.140625" style="228"/>
    <col min="7681" max="7681" width="54.7109375" style="228" customWidth="1"/>
    <col min="7682" max="7682" width="11.5703125" style="228" customWidth="1"/>
    <col min="7683" max="7683" width="9.7109375" style="228" customWidth="1"/>
    <col min="7684" max="7684" width="9.28515625" style="228" customWidth="1"/>
    <col min="7685" max="7685" width="10.85546875" style="228" bestFit="1" customWidth="1"/>
    <col min="7686" max="7686" width="12.7109375" style="228" customWidth="1"/>
    <col min="7687" max="7688" width="13.85546875" style="228" bestFit="1" customWidth="1"/>
    <col min="7689" max="7689" width="9.85546875" style="228" bestFit="1" customWidth="1"/>
    <col min="7690" max="7690" width="13.5703125" style="228" customWidth="1"/>
    <col min="7691" max="7691" width="9.85546875" style="228" bestFit="1" customWidth="1"/>
    <col min="7692" max="7692" width="9.7109375" style="228" bestFit="1" customWidth="1"/>
    <col min="7693" max="7695" width="9.85546875" style="228" bestFit="1" customWidth="1"/>
    <col min="7696" max="7696" width="11.28515625" style="228" customWidth="1"/>
    <col min="7697" max="7702" width="9.85546875" style="228" bestFit="1" customWidth="1"/>
    <col min="7703" max="7703" width="15.5703125" style="228" customWidth="1"/>
    <col min="7704" max="7704" width="16" style="228" customWidth="1"/>
    <col min="7705" max="7705" width="18.140625" style="228" customWidth="1"/>
    <col min="7706" max="7719" width="9.140625" style="228"/>
    <col min="7720" max="7720" width="18.85546875" style="228" customWidth="1"/>
    <col min="7721" max="7936" width="9.140625" style="228"/>
    <col min="7937" max="7937" width="54.7109375" style="228" customWidth="1"/>
    <col min="7938" max="7938" width="11.5703125" style="228" customWidth="1"/>
    <col min="7939" max="7939" width="9.7109375" style="228" customWidth="1"/>
    <col min="7940" max="7940" width="9.28515625" style="228" customWidth="1"/>
    <col min="7941" max="7941" width="10.85546875" style="228" bestFit="1" customWidth="1"/>
    <col min="7942" max="7942" width="12.7109375" style="228" customWidth="1"/>
    <col min="7943" max="7944" width="13.85546875" style="228" bestFit="1" customWidth="1"/>
    <col min="7945" max="7945" width="9.85546875" style="228" bestFit="1" customWidth="1"/>
    <col min="7946" max="7946" width="13.5703125" style="228" customWidth="1"/>
    <col min="7947" max="7947" width="9.85546875" style="228" bestFit="1" customWidth="1"/>
    <col min="7948" max="7948" width="9.7109375" style="228" bestFit="1" customWidth="1"/>
    <col min="7949" max="7951" width="9.85546875" style="228" bestFit="1" customWidth="1"/>
    <col min="7952" max="7952" width="11.28515625" style="228" customWidth="1"/>
    <col min="7953" max="7958" width="9.85546875" style="228" bestFit="1" customWidth="1"/>
    <col min="7959" max="7959" width="15.5703125" style="228" customWidth="1"/>
    <col min="7960" max="7960" width="16" style="228" customWidth="1"/>
    <col min="7961" max="7961" width="18.140625" style="228" customWidth="1"/>
    <col min="7962" max="7975" width="9.140625" style="228"/>
    <col min="7976" max="7976" width="18.85546875" style="228" customWidth="1"/>
    <col min="7977" max="8192" width="9.140625" style="228"/>
    <col min="8193" max="8193" width="54.7109375" style="228" customWidth="1"/>
    <col min="8194" max="8194" width="11.5703125" style="228" customWidth="1"/>
    <col min="8195" max="8195" width="9.7109375" style="228" customWidth="1"/>
    <col min="8196" max="8196" width="9.28515625" style="228" customWidth="1"/>
    <col min="8197" max="8197" width="10.85546875" style="228" bestFit="1" customWidth="1"/>
    <col min="8198" max="8198" width="12.7109375" style="228" customWidth="1"/>
    <col min="8199" max="8200" width="13.85546875" style="228" bestFit="1" customWidth="1"/>
    <col min="8201" max="8201" width="9.85546875" style="228" bestFit="1" customWidth="1"/>
    <col min="8202" max="8202" width="13.5703125" style="228" customWidth="1"/>
    <col min="8203" max="8203" width="9.85546875" style="228" bestFit="1" customWidth="1"/>
    <col min="8204" max="8204" width="9.7109375" style="228" bestFit="1" customWidth="1"/>
    <col min="8205" max="8207" width="9.85546875" style="228" bestFit="1" customWidth="1"/>
    <col min="8208" max="8208" width="11.28515625" style="228" customWidth="1"/>
    <col min="8209" max="8214" width="9.85546875" style="228" bestFit="1" customWidth="1"/>
    <col min="8215" max="8215" width="15.5703125" style="228" customWidth="1"/>
    <col min="8216" max="8216" width="16" style="228" customWidth="1"/>
    <col min="8217" max="8217" width="18.140625" style="228" customWidth="1"/>
    <col min="8218" max="8231" width="9.140625" style="228"/>
    <col min="8232" max="8232" width="18.85546875" style="228" customWidth="1"/>
    <col min="8233" max="8448" width="9.140625" style="228"/>
    <col min="8449" max="8449" width="54.7109375" style="228" customWidth="1"/>
    <col min="8450" max="8450" width="11.5703125" style="228" customWidth="1"/>
    <col min="8451" max="8451" width="9.7109375" style="228" customWidth="1"/>
    <col min="8452" max="8452" width="9.28515625" style="228" customWidth="1"/>
    <col min="8453" max="8453" width="10.85546875" style="228" bestFit="1" customWidth="1"/>
    <col min="8454" max="8454" width="12.7109375" style="228" customWidth="1"/>
    <col min="8455" max="8456" width="13.85546875" style="228" bestFit="1" customWidth="1"/>
    <col min="8457" max="8457" width="9.85546875" style="228" bestFit="1" customWidth="1"/>
    <col min="8458" max="8458" width="13.5703125" style="228" customWidth="1"/>
    <col min="8459" max="8459" width="9.85546875" style="228" bestFit="1" customWidth="1"/>
    <col min="8460" max="8460" width="9.7109375" style="228" bestFit="1" customWidth="1"/>
    <col min="8461" max="8463" width="9.85546875" style="228" bestFit="1" customWidth="1"/>
    <col min="8464" max="8464" width="11.28515625" style="228" customWidth="1"/>
    <col min="8465" max="8470" width="9.85546875" style="228" bestFit="1" customWidth="1"/>
    <col min="8471" max="8471" width="15.5703125" style="228" customWidth="1"/>
    <col min="8472" max="8472" width="16" style="228" customWidth="1"/>
    <col min="8473" max="8473" width="18.140625" style="228" customWidth="1"/>
    <col min="8474" max="8487" width="9.140625" style="228"/>
    <col min="8488" max="8488" width="18.85546875" style="228" customWidth="1"/>
    <col min="8489" max="8704" width="9.140625" style="228"/>
    <col min="8705" max="8705" width="54.7109375" style="228" customWidth="1"/>
    <col min="8706" max="8706" width="11.5703125" style="228" customWidth="1"/>
    <col min="8707" max="8707" width="9.7109375" style="228" customWidth="1"/>
    <col min="8708" max="8708" width="9.28515625" style="228" customWidth="1"/>
    <col min="8709" max="8709" width="10.85546875" style="228" bestFit="1" customWidth="1"/>
    <col min="8710" max="8710" width="12.7109375" style="228" customWidth="1"/>
    <col min="8711" max="8712" width="13.85546875" style="228" bestFit="1" customWidth="1"/>
    <col min="8713" max="8713" width="9.85546875" style="228" bestFit="1" customWidth="1"/>
    <col min="8714" max="8714" width="13.5703125" style="228" customWidth="1"/>
    <col min="8715" max="8715" width="9.85546875" style="228" bestFit="1" customWidth="1"/>
    <col min="8716" max="8716" width="9.7109375" style="228" bestFit="1" customWidth="1"/>
    <col min="8717" max="8719" width="9.85546875" style="228" bestFit="1" customWidth="1"/>
    <col min="8720" max="8720" width="11.28515625" style="228" customWidth="1"/>
    <col min="8721" max="8726" width="9.85546875" style="228" bestFit="1" customWidth="1"/>
    <col min="8727" max="8727" width="15.5703125" style="228" customWidth="1"/>
    <col min="8728" max="8728" width="16" style="228" customWidth="1"/>
    <col min="8729" max="8729" width="18.140625" style="228" customWidth="1"/>
    <col min="8730" max="8743" width="9.140625" style="228"/>
    <col min="8744" max="8744" width="18.85546875" style="228" customWidth="1"/>
    <col min="8745" max="8960" width="9.140625" style="228"/>
    <col min="8961" max="8961" width="54.7109375" style="228" customWidth="1"/>
    <col min="8962" max="8962" width="11.5703125" style="228" customWidth="1"/>
    <col min="8963" max="8963" width="9.7109375" style="228" customWidth="1"/>
    <col min="8964" max="8964" width="9.28515625" style="228" customWidth="1"/>
    <col min="8965" max="8965" width="10.85546875" style="228" bestFit="1" customWidth="1"/>
    <col min="8966" max="8966" width="12.7109375" style="228" customWidth="1"/>
    <col min="8967" max="8968" width="13.85546875" style="228" bestFit="1" customWidth="1"/>
    <col min="8969" max="8969" width="9.85546875" style="228" bestFit="1" customWidth="1"/>
    <col min="8970" max="8970" width="13.5703125" style="228" customWidth="1"/>
    <col min="8971" max="8971" width="9.85546875" style="228" bestFit="1" customWidth="1"/>
    <col min="8972" max="8972" width="9.7109375" style="228" bestFit="1" customWidth="1"/>
    <col min="8973" max="8975" width="9.85546875" style="228" bestFit="1" customWidth="1"/>
    <col min="8976" max="8976" width="11.28515625" style="228" customWidth="1"/>
    <col min="8977" max="8982" width="9.85546875" style="228" bestFit="1" customWidth="1"/>
    <col min="8983" max="8983" width="15.5703125" style="228" customWidth="1"/>
    <col min="8984" max="8984" width="16" style="228" customWidth="1"/>
    <col min="8985" max="8985" width="18.140625" style="228" customWidth="1"/>
    <col min="8986" max="8999" width="9.140625" style="228"/>
    <col min="9000" max="9000" width="18.85546875" style="228" customWidth="1"/>
    <col min="9001" max="9216" width="9.140625" style="228"/>
    <col min="9217" max="9217" width="54.7109375" style="228" customWidth="1"/>
    <col min="9218" max="9218" width="11.5703125" style="228" customWidth="1"/>
    <col min="9219" max="9219" width="9.7109375" style="228" customWidth="1"/>
    <col min="9220" max="9220" width="9.28515625" style="228" customWidth="1"/>
    <col min="9221" max="9221" width="10.85546875" style="228" bestFit="1" customWidth="1"/>
    <col min="9222" max="9222" width="12.7109375" style="228" customWidth="1"/>
    <col min="9223" max="9224" width="13.85546875" style="228" bestFit="1" customWidth="1"/>
    <col min="9225" max="9225" width="9.85546875" style="228" bestFit="1" customWidth="1"/>
    <col min="9226" max="9226" width="13.5703125" style="228" customWidth="1"/>
    <col min="9227" max="9227" width="9.85546875" style="228" bestFit="1" customWidth="1"/>
    <col min="9228" max="9228" width="9.7109375" style="228" bestFit="1" customWidth="1"/>
    <col min="9229" max="9231" width="9.85546875" style="228" bestFit="1" customWidth="1"/>
    <col min="9232" max="9232" width="11.28515625" style="228" customWidth="1"/>
    <col min="9233" max="9238" width="9.85546875" style="228" bestFit="1" customWidth="1"/>
    <col min="9239" max="9239" width="15.5703125" style="228" customWidth="1"/>
    <col min="9240" max="9240" width="16" style="228" customWidth="1"/>
    <col min="9241" max="9241" width="18.140625" style="228" customWidth="1"/>
    <col min="9242" max="9255" width="9.140625" style="228"/>
    <col min="9256" max="9256" width="18.85546875" style="228" customWidth="1"/>
    <col min="9257" max="9472" width="9.140625" style="228"/>
    <col min="9473" max="9473" width="54.7109375" style="228" customWidth="1"/>
    <col min="9474" max="9474" width="11.5703125" style="228" customWidth="1"/>
    <col min="9475" max="9475" width="9.7109375" style="228" customWidth="1"/>
    <col min="9476" max="9476" width="9.28515625" style="228" customWidth="1"/>
    <col min="9477" max="9477" width="10.85546875" style="228" bestFit="1" customWidth="1"/>
    <col min="9478" max="9478" width="12.7109375" style="228" customWidth="1"/>
    <col min="9479" max="9480" width="13.85546875" style="228" bestFit="1" customWidth="1"/>
    <col min="9481" max="9481" width="9.85546875" style="228" bestFit="1" customWidth="1"/>
    <col min="9482" max="9482" width="13.5703125" style="228" customWidth="1"/>
    <col min="9483" max="9483" width="9.85546875" style="228" bestFit="1" customWidth="1"/>
    <col min="9484" max="9484" width="9.7109375" style="228" bestFit="1" customWidth="1"/>
    <col min="9485" max="9487" width="9.85546875" style="228" bestFit="1" customWidth="1"/>
    <col min="9488" max="9488" width="11.28515625" style="228" customWidth="1"/>
    <col min="9489" max="9494" width="9.85546875" style="228" bestFit="1" customWidth="1"/>
    <col min="9495" max="9495" width="15.5703125" style="228" customWidth="1"/>
    <col min="9496" max="9496" width="16" style="228" customWidth="1"/>
    <col min="9497" max="9497" width="18.140625" style="228" customWidth="1"/>
    <col min="9498" max="9511" width="9.140625" style="228"/>
    <col min="9512" max="9512" width="18.85546875" style="228" customWidth="1"/>
    <col min="9513" max="9728" width="9.140625" style="228"/>
    <col min="9729" max="9729" width="54.7109375" style="228" customWidth="1"/>
    <col min="9730" max="9730" width="11.5703125" style="228" customWidth="1"/>
    <col min="9731" max="9731" width="9.7109375" style="228" customWidth="1"/>
    <col min="9732" max="9732" width="9.28515625" style="228" customWidth="1"/>
    <col min="9733" max="9733" width="10.85546875" style="228" bestFit="1" customWidth="1"/>
    <col min="9734" max="9734" width="12.7109375" style="228" customWidth="1"/>
    <col min="9735" max="9736" width="13.85546875" style="228" bestFit="1" customWidth="1"/>
    <col min="9737" max="9737" width="9.85546875" style="228" bestFit="1" customWidth="1"/>
    <col min="9738" max="9738" width="13.5703125" style="228" customWidth="1"/>
    <col min="9739" max="9739" width="9.85546875" style="228" bestFit="1" customWidth="1"/>
    <col min="9740" max="9740" width="9.7109375" style="228" bestFit="1" customWidth="1"/>
    <col min="9741" max="9743" width="9.85546875" style="228" bestFit="1" customWidth="1"/>
    <col min="9744" max="9744" width="11.28515625" style="228" customWidth="1"/>
    <col min="9745" max="9750" width="9.85546875" style="228" bestFit="1" customWidth="1"/>
    <col min="9751" max="9751" width="15.5703125" style="228" customWidth="1"/>
    <col min="9752" max="9752" width="16" style="228" customWidth="1"/>
    <col min="9753" max="9753" width="18.140625" style="228" customWidth="1"/>
    <col min="9754" max="9767" width="9.140625" style="228"/>
    <col min="9768" max="9768" width="18.85546875" style="228" customWidth="1"/>
    <col min="9769" max="9984" width="9.140625" style="228"/>
    <col min="9985" max="9985" width="54.7109375" style="228" customWidth="1"/>
    <col min="9986" max="9986" width="11.5703125" style="228" customWidth="1"/>
    <col min="9987" max="9987" width="9.7109375" style="228" customWidth="1"/>
    <col min="9988" max="9988" width="9.28515625" style="228" customWidth="1"/>
    <col min="9989" max="9989" width="10.85546875" style="228" bestFit="1" customWidth="1"/>
    <col min="9990" max="9990" width="12.7109375" style="228" customWidth="1"/>
    <col min="9991" max="9992" width="13.85546875" style="228" bestFit="1" customWidth="1"/>
    <col min="9993" max="9993" width="9.85546875" style="228" bestFit="1" customWidth="1"/>
    <col min="9994" max="9994" width="13.5703125" style="228" customWidth="1"/>
    <col min="9995" max="9995" width="9.85546875" style="228" bestFit="1" customWidth="1"/>
    <col min="9996" max="9996" width="9.7109375" style="228" bestFit="1" customWidth="1"/>
    <col min="9997" max="9999" width="9.85546875" style="228" bestFit="1" customWidth="1"/>
    <col min="10000" max="10000" width="11.28515625" style="228" customWidth="1"/>
    <col min="10001" max="10006" width="9.85546875" style="228" bestFit="1" customWidth="1"/>
    <col min="10007" max="10007" width="15.5703125" style="228" customWidth="1"/>
    <col min="10008" max="10008" width="16" style="228" customWidth="1"/>
    <col min="10009" max="10009" width="18.140625" style="228" customWidth="1"/>
    <col min="10010" max="10023" width="9.140625" style="228"/>
    <col min="10024" max="10024" width="18.85546875" style="228" customWidth="1"/>
    <col min="10025" max="10240" width="9.140625" style="228"/>
    <col min="10241" max="10241" width="54.7109375" style="228" customWidth="1"/>
    <col min="10242" max="10242" width="11.5703125" style="228" customWidth="1"/>
    <col min="10243" max="10243" width="9.7109375" style="228" customWidth="1"/>
    <col min="10244" max="10244" width="9.28515625" style="228" customWidth="1"/>
    <col min="10245" max="10245" width="10.85546875" style="228" bestFit="1" customWidth="1"/>
    <col min="10246" max="10246" width="12.7109375" style="228" customWidth="1"/>
    <col min="10247" max="10248" width="13.85546875" style="228" bestFit="1" customWidth="1"/>
    <col min="10249" max="10249" width="9.85546875" style="228" bestFit="1" customWidth="1"/>
    <col min="10250" max="10250" width="13.5703125" style="228" customWidth="1"/>
    <col min="10251" max="10251" width="9.85546875" style="228" bestFit="1" customWidth="1"/>
    <col min="10252" max="10252" width="9.7109375" style="228" bestFit="1" customWidth="1"/>
    <col min="10253" max="10255" width="9.85546875" style="228" bestFit="1" customWidth="1"/>
    <col min="10256" max="10256" width="11.28515625" style="228" customWidth="1"/>
    <col min="10257" max="10262" width="9.85546875" style="228" bestFit="1" customWidth="1"/>
    <col min="10263" max="10263" width="15.5703125" style="228" customWidth="1"/>
    <col min="10264" max="10264" width="16" style="228" customWidth="1"/>
    <col min="10265" max="10265" width="18.140625" style="228" customWidth="1"/>
    <col min="10266" max="10279" width="9.140625" style="228"/>
    <col min="10280" max="10280" width="18.85546875" style="228" customWidth="1"/>
    <col min="10281" max="10496" width="9.140625" style="228"/>
    <col min="10497" max="10497" width="54.7109375" style="228" customWidth="1"/>
    <col min="10498" max="10498" width="11.5703125" style="228" customWidth="1"/>
    <col min="10499" max="10499" width="9.7109375" style="228" customWidth="1"/>
    <col min="10500" max="10500" width="9.28515625" style="228" customWidth="1"/>
    <col min="10501" max="10501" width="10.85546875" style="228" bestFit="1" customWidth="1"/>
    <col min="10502" max="10502" width="12.7109375" style="228" customWidth="1"/>
    <col min="10503" max="10504" width="13.85546875" style="228" bestFit="1" customWidth="1"/>
    <col min="10505" max="10505" width="9.85546875" style="228" bestFit="1" customWidth="1"/>
    <col min="10506" max="10506" width="13.5703125" style="228" customWidth="1"/>
    <col min="10507" max="10507" width="9.85546875" style="228" bestFit="1" customWidth="1"/>
    <col min="10508" max="10508" width="9.7109375" style="228" bestFit="1" customWidth="1"/>
    <col min="10509" max="10511" width="9.85546875" style="228" bestFit="1" customWidth="1"/>
    <col min="10512" max="10512" width="11.28515625" style="228" customWidth="1"/>
    <col min="10513" max="10518" width="9.85546875" style="228" bestFit="1" customWidth="1"/>
    <col min="10519" max="10519" width="15.5703125" style="228" customWidth="1"/>
    <col min="10520" max="10520" width="16" style="228" customWidth="1"/>
    <col min="10521" max="10521" width="18.140625" style="228" customWidth="1"/>
    <col min="10522" max="10535" width="9.140625" style="228"/>
    <col min="10536" max="10536" width="18.85546875" style="228" customWidth="1"/>
    <col min="10537" max="10752" width="9.140625" style="228"/>
    <col min="10753" max="10753" width="54.7109375" style="228" customWidth="1"/>
    <col min="10754" max="10754" width="11.5703125" style="228" customWidth="1"/>
    <col min="10755" max="10755" width="9.7109375" style="228" customWidth="1"/>
    <col min="10756" max="10756" width="9.28515625" style="228" customWidth="1"/>
    <col min="10757" max="10757" width="10.85546875" style="228" bestFit="1" customWidth="1"/>
    <col min="10758" max="10758" width="12.7109375" style="228" customWidth="1"/>
    <col min="10759" max="10760" width="13.85546875" style="228" bestFit="1" customWidth="1"/>
    <col min="10761" max="10761" width="9.85546875" style="228" bestFit="1" customWidth="1"/>
    <col min="10762" max="10762" width="13.5703125" style="228" customWidth="1"/>
    <col min="10763" max="10763" width="9.85546875" style="228" bestFit="1" customWidth="1"/>
    <col min="10764" max="10764" width="9.7109375" style="228" bestFit="1" customWidth="1"/>
    <col min="10765" max="10767" width="9.85546875" style="228" bestFit="1" customWidth="1"/>
    <col min="10768" max="10768" width="11.28515625" style="228" customWidth="1"/>
    <col min="10769" max="10774" width="9.85546875" style="228" bestFit="1" customWidth="1"/>
    <col min="10775" max="10775" width="15.5703125" style="228" customWidth="1"/>
    <col min="10776" max="10776" width="16" style="228" customWidth="1"/>
    <col min="10777" max="10777" width="18.140625" style="228" customWidth="1"/>
    <col min="10778" max="10791" width="9.140625" style="228"/>
    <col min="10792" max="10792" width="18.85546875" style="228" customWidth="1"/>
    <col min="10793" max="11008" width="9.140625" style="228"/>
    <col min="11009" max="11009" width="54.7109375" style="228" customWidth="1"/>
    <col min="11010" max="11010" width="11.5703125" style="228" customWidth="1"/>
    <col min="11011" max="11011" width="9.7109375" style="228" customWidth="1"/>
    <col min="11012" max="11012" width="9.28515625" style="228" customWidth="1"/>
    <col min="11013" max="11013" width="10.85546875" style="228" bestFit="1" customWidth="1"/>
    <col min="11014" max="11014" width="12.7109375" style="228" customWidth="1"/>
    <col min="11015" max="11016" width="13.85546875" style="228" bestFit="1" customWidth="1"/>
    <col min="11017" max="11017" width="9.85546875" style="228" bestFit="1" customWidth="1"/>
    <col min="11018" max="11018" width="13.5703125" style="228" customWidth="1"/>
    <col min="11019" max="11019" width="9.85546875" style="228" bestFit="1" customWidth="1"/>
    <col min="11020" max="11020" width="9.7109375" style="228" bestFit="1" customWidth="1"/>
    <col min="11021" max="11023" width="9.85546875" style="228" bestFit="1" customWidth="1"/>
    <col min="11024" max="11024" width="11.28515625" style="228" customWidth="1"/>
    <col min="11025" max="11030" width="9.85546875" style="228" bestFit="1" customWidth="1"/>
    <col min="11031" max="11031" width="15.5703125" style="228" customWidth="1"/>
    <col min="11032" max="11032" width="16" style="228" customWidth="1"/>
    <col min="11033" max="11033" width="18.140625" style="228" customWidth="1"/>
    <col min="11034" max="11047" width="9.140625" style="228"/>
    <col min="11048" max="11048" width="18.85546875" style="228" customWidth="1"/>
    <col min="11049" max="11264" width="9.140625" style="228"/>
    <col min="11265" max="11265" width="54.7109375" style="228" customWidth="1"/>
    <col min="11266" max="11266" width="11.5703125" style="228" customWidth="1"/>
    <col min="11267" max="11267" width="9.7109375" style="228" customWidth="1"/>
    <col min="11268" max="11268" width="9.28515625" style="228" customWidth="1"/>
    <col min="11269" max="11269" width="10.85546875" style="228" bestFit="1" customWidth="1"/>
    <col min="11270" max="11270" width="12.7109375" style="228" customWidth="1"/>
    <col min="11271" max="11272" width="13.85546875" style="228" bestFit="1" customWidth="1"/>
    <col min="11273" max="11273" width="9.85546875" style="228" bestFit="1" customWidth="1"/>
    <col min="11274" max="11274" width="13.5703125" style="228" customWidth="1"/>
    <col min="11275" max="11275" width="9.85546875" style="228" bestFit="1" customWidth="1"/>
    <col min="11276" max="11276" width="9.7109375" style="228" bestFit="1" customWidth="1"/>
    <col min="11277" max="11279" width="9.85546875" style="228" bestFit="1" customWidth="1"/>
    <col min="11280" max="11280" width="11.28515625" style="228" customWidth="1"/>
    <col min="11281" max="11286" width="9.85546875" style="228" bestFit="1" customWidth="1"/>
    <col min="11287" max="11287" width="15.5703125" style="228" customWidth="1"/>
    <col min="11288" max="11288" width="16" style="228" customWidth="1"/>
    <col min="11289" max="11289" width="18.140625" style="228" customWidth="1"/>
    <col min="11290" max="11303" width="9.140625" style="228"/>
    <col min="11304" max="11304" width="18.85546875" style="228" customWidth="1"/>
    <col min="11305" max="11520" width="9.140625" style="228"/>
    <col min="11521" max="11521" width="54.7109375" style="228" customWidth="1"/>
    <col min="11522" max="11522" width="11.5703125" style="228" customWidth="1"/>
    <col min="11523" max="11523" width="9.7109375" style="228" customWidth="1"/>
    <col min="11524" max="11524" width="9.28515625" style="228" customWidth="1"/>
    <col min="11525" max="11525" width="10.85546875" style="228" bestFit="1" customWidth="1"/>
    <col min="11526" max="11526" width="12.7109375" style="228" customWidth="1"/>
    <col min="11527" max="11528" width="13.85546875" style="228" bestFit="1" customWidth="1"/>
    <col min="11529" max="11529" width="9.85546875" style="228" bestFit="1" customWidth="1"/>
    <col min="11530" max="11530" width="13.5703125" style="228" customWidth="1"/>
    <col min="11531" max="11531" width="9.85546875" style="228" bestFit="1" customWidth="1"/>
    <col min="11532" max="11532" width="9.7109375" style="228" bestFit="1" customWidth="1"/>
    <col min="11533" max="11535" width="9.85546875" style="228" bestFit="1" customWidth="1"/>
    <col min="11536" max="11536" width="11.28515625" style="228" customWidth="1"/>
    <col min="11537" max="11542" width="9.85546875" style="228" bestFit="1" customWidth="1"/>
    <col min="11543" max="11543" width="15.5703125" style="228" customWidth="1"/>
    <col min="11544" max="11544" width="16" style="228" customWidth="1"/>
    <col min="11545" max="11545" width="18.140625" style="228" customWidth="1"/>
    <col min="11546" max="11559" width="9.140625" style="228"/>
    <col min="11560" max="11560" width="18.85546875" style="228" customWidth="1"/>
    <col min="11561" max="11776" width="9.140625" style="228"/>
    <col min="11777" max="11777" width="54.7109375" style="228" customWidth="1"/>
    <col min="11778" max="11778" width="11.5703125" style="228" customWidth="1"/>
    <col min="11779" max="11779" width="9.7109375" style="228" customWidth="1"/>
    <col min="11780" max="11780" width="9.28515625" style="228" customWidth="1"/>
    <col min="11781" max="11781" width="10.85546875" style="228" bestFit="1" customWidth="1"/>
    <col min="11782" max="11782" width="12.7109375" style="228" customWidth="1"/>
    <col min="11783" max="11784" width="13.85546875" style="228" bestFit="1" customWidth="1"/>
    <col min="11785" max="11785" width="9.85546875" style="228" bestFit="1" customWidth="1"/>
    <col min="11786" max="11786" width="13.5703125" style="228" customWidth="1"/>
    <col min="11787" max="11787" width="9.85546875" style="228" bestFit="1" customWidth="1"/>
    <col min="11788" max="11788" width="9.7109375" style="228" bestFit="1" customWidth="1"/>
    <col min="11789" max="11791" width="9.85546875" style="228" bestFit="1" customWidth="1"/>
    <col min="11792" max="11792" width="11.28515625" style="228" customWidth="1"/>
    <col min="11793" max="11798" width="9.85546875" style="228" bestFit="1" customWidth="1"/>
    <col min="11799" max="11799" width="15.5703125" style="228" customWidth="1"/>
    <col min="11800" max="11800" width="16" style="228" customWidth="1"/>
    <col min="11801" max="11801" width="18.140625" style="228" customWidth="1"/>
    <col min="11802" max="11815" width="9.140625" style="228"/>
    <col min="11816" max="11816" width="18.85546875" style="228" customWidth="1"/>
    <col min="11817" max="12032" width="9.140625" style="228"/>
    <col min="12033" max="12033" width="54.7109375" style="228" customWidth="1"/>
    <col min="12034" max="12034" width="11.5703125" style="228" customWidth="1"/>
    <col min="12035" max="12035" width="9.7109375" style="228" customWidth="1"/>
    <col min="12036" max="12036" width="9.28515625" style="228" customWidth="1"/>
    <col min="12037" max="12037" width="10.85546875" style="228" bestFit="1" customWidth="1"/>
    <col min="12038" max="12038" width="12.7109375" style="228" customWidth="1"/>
    <col min="12039" max="12040" width="13.85546875" style="228" bestFit="1" customWidth="1"/>
    <col min="12041" max="12041" width="9.85546875" style="228" bestFit="1" customWidth="1"/>
    <col min="12042" max="12042" width="13.5703125" style="228" customWidth="1"/>
    <col min="12043" max="12043" width="9.85546875" style="228" bestFit="1" customWidth="1"/>
    <col min="12044" max="12044" width="9.7109375" style="228" bestFit="1" customWidth="1"/>
    <col min="12045" max="12047" width="9.85546875" style="228" bestFit="1" customWidth="1"/>
    <col min="12048" max="12048" width="11.28515625" style="228" customWidth="1"/>
    <col min="12049" max="12054" width="9.85546875" style="228" bestFit="1" customWidth="1"/>
    <col min="12055" max="12055" width="15.5703125" style="228" customWidth="1"/>
    <col min="12056" max="12056" width="16" style="228" customWidth="1"/>
    <col min="12057" max="12057" width="18.140625" style="228" customWidth="1"/>
    <col min="12058" max="12071" width="9.140625" style="228"/>
    <col min="12072" max="12072" width="18.85546875" style="228" customWidth="1"/>
    <col min="12073" max="12288" width="9.140625" style="228"/>
    <col min="12289" max="12289" width="54.7109375" style="228" customWidth="1"/>
    <col min="12290" max="12290" width="11.5703125" style="228" customWidth="1"/>
    <col min="12291" max="12291" width="9.7109375" style="228" customWidth="1"/>
    <col min="12292" max="12292" width="9.28515625" style="228" customWidth="1"/>
    <col min="12293" max="12293" width="10.85546875" style="228" bestFit="1" customWidth="1"/>
    <col min="12294" max="12294" width="12.7109375" style="228" customWidth="1"/>
    <col min="12295" max="12296" width="13.85546875" style="228" bestFit="1" customWidth="1"/>
    <col min="12297" max="12297" width="9.85546875" style="228" bestFit="1" customWidth="1"/>
    <col min="12298" max="12298" width="13.5703125" style="228" customWidth="1"/>
    <col min="12299" max="12299" width="9.85546875" style="228" bestFit="1" customWidth="1"/>
    <col min="12300" max="12300" width="9.7109375" style="228" bestFit="1" customWidth="1"/>
    <col min="12301" max="12303" width="9.85546875" style="228" bestFit="1" customWidth="1"/>
    <col min="12304" max="12304" width="11.28515625" style="228" customWidth="1"/>
    <col min="12305" max="12310" width="9.85546875" style="228" bestFit="1" customWidth="1"/>
    <col min="12311" max="12311" width="15.5703125" style="228" customWidth="1"/>
    <col min="12312" max="12312" width="16" style="228" customWidth="1"/>
    <col min="12313" max="12313" width="18.140625" style="228" customWidth="1"/>
    <col min="12314" max="12327" width="9.140625" style="228"/>
    <col min="12328" max="12328" width="18.85546875" style="228" customWidth="1"/>
    <col min="12329" max="12544" width="9.140625" style="228"/>
    <col min="12545" max="12545" width="54.7109375" style="228" customWidth="1"/>
    <col min="12546" max="12546" width="11.5703125" style="228" customWidth="1"/>
    <col min="12547" max="12547" width="9.7109375" style="228" customWidth="1"/>
    <col min="12548" max="12548" width="9.28515625" style="228" customWidth="1"/>
    <col min="12549" max="12549" width="10.85546875" style="228" bestFit="1" customWidth="1"/>
    <col min="12550" max="12550" width="12.7109375" style="228" customWidth="1"/>
    <col min="12551" max="12552" width="13.85546875" style="228" bestFit="1" customWidth="1"/>
    <col min="12553" max="12553" width="9.85546875" style="228" bestFit="1" customWidth="1"/>
    <col min="12554" max="12554" width="13.5703125" style="228" customWidth="1"/>
    <col min="12555" max="12555" width="9.85546875" style="228" bestFit="1" customWidth="1"/>
    <col min="12556" max="12556" width="9.7109375" style="228" bestFit="1" customWidth="1"/>
    <col min="12557" max="12559" width="9.85546875" style="228" bestFit="1" customWidth="1"/>
    <col min="12560" max="12560" width="11.28515625" style="228" customWidth="1"/>
    <col min="12561" max="12566" width="9.85546875" style="228" bestFit="1" customWidth="1"/>
    <col min="12567" max="12567" width="15.5703125" style="228" customWidth="1"/>
    <col min="12568" max="12568" width="16" style="228" customWidth="1"/>
    <col min="12569" max="12569" width="18.140625" style="228" customWidth="1"/>
    <col min="12570" max="12583" width="9.140625" style="228"/>
    <col min="12584" max="12584" width="18.85546875" style="228" customWidth="1"/>
    <col min="12585" max="12800" width="9.140625" style="228"/>
    <col min="12801" max="12801" width="54.7109375" style="228" customWidth="1"/>
    <col min="12802" max="12802" width="11.5703125" style="228" customWidth="1"/>
    <col min="12803" max="12803" width="9.7109375" style="228" customWidth="1"/>
    <col min="12804" max="12804" width="9.28515625" style="228" customWidth="1"/>
    <col min="12805" max="12805" width="10.85546875" style="228" bestFit="1" customWidth="1"/>
    <col min="12806" max="12806" width="12.7109375" style="228" customWidth="1"/>
    <col min="12807" max="12808" width="13.85546875" style="228" bestFit="1" customWidth="1"/>
    <col min="12809" max="12809" width="9.85546875" style="228" bestFit="1" customWidth="1"/>
    <col min="12810" max="12810" width="13.5703125" style="228" customWidth="1"/>
    <col min="12811" max="12811" width="9.85546875" style="228" bestFit="1" customWidth="1"/>
    <col min="12812" max="12812" width="9.7109375" style="228" bestFit="1" customWidth="1"/>
    <col min="12813" max="12815" width="9.85546875" style="228" bestFit="1" customWidth="1"/>
    <col min="12816" max="12816" width="11.28515625" style="228" customWidth="1"/>
    <col min="12817" max="12822" width="9.85546875" style="228" bestFit="1" customWidth="1"/>
    <col min="12823" max="12823" width="15.5703125" style="228" customWidth="1"/>
    <col min="12824" max="12824" width="16" style="228" customWidth="1"/>
    <col min="12825" max="12825" width="18.140625" style="228" customWidth="1"/>
    <col min="12826" max="12839" width="9.140625" style="228"/>
    <col min="12840" max="12840" width="18.85546875" style="228" customWidth="1"/>
    <col min="12841" max="13056" width="9.140625" style="228"/>
    <col min="13057" max="13057" width="54.7109375" style="228" customWidth="1"/>
    <col min="13058" max="13058" width="11.5703125" style="228" customWidth="1"/>
    <col min="13059" max="13059" width="9.7109375" style="228" customWidth="1"/>
    <col min="13060" max="13060" width="9.28515625" style="228" customWidth="1"/>
    <col min="13061" max="13061" width="10.85546875" style="228" bestFit="1" customWidth="1"/>
    <col min="13062" max="13062" width="12.7109375" style="228" customWidth="1"/>
    <col min="13063" max="13064" width="13.85546875" style="228" bestFit="1" customWidth="1"/>
    <col min="13065" max="13065" width="9.85546875" style="228" bestFit="1" customWidth="1"/>
    <col min="13066" max="13066" width="13.5703125" style="228" customWidth="1"/>
    <col min="13067" max="13067" width="9.85546875" style="228" bestFit="1" customWidth="1"/>
    <col min="13068" max="13068" width="9.7109375" style="228" bestFit="1" customWidth="1"/>
    <col min="13069" max="13071" width="9.85546875" style="228" bestFit="1" customWidth="1"/>
    <col min="13072" max="13072" width="11.28515625" style="228" customWidth="1"/>
    <col min="13073" max="13078" width="9.85546875" style="228" bestFit="1" customWidth="1"/>
    <col min="13079" max="13079" width="15.5703125" style="228" customWidth="1"/>
    <col min="13080" max="13080" width="16" style="228" customWidth="1"/>
    <col min="13081" max="13081" width="18.140625" style="228" customWidth="1"/>
    <col min="13082" max="13095" width="9.140625" style="228"/>
    <col min="13096" max="13096" width="18.85546875" style="228" customWidth="1"/>
    <col min="13097" max="13312" width="9.140625" style="228"/>
    <col min="13313" max="13313" width="54.7109375" style="228" customWidth="1"/>
    <col min="13314" max="13314" width="11.5703125" style="228" customWidth="1"/>
    <col min="13315" max="13315" width="9.7109375" style="228" customWidth="1"/>
    <col min="13316" max="13316" width="9.28515625" style="228" customWidth="1"/>
    <col min="13317" max="13317" width="10.85546875" style="228" bestFit="1" customWidth="1"/>
    <col min="13318" max="13318" width="12.7109375" style="228" customWidth="1"/>
    <col min="13319" max="13320" width="13.85546875" style="228" bestFit="1" customWidth="1"/>
    <col min="13321" max="13321" width="9.85546875" style="228" bestFit="1" customWidth="1"/>
    <col min="13322" max="13322" width="13.5703125" style="228" customWidth="1"/>
    <col min="13323" max="13323" width="9.85546875" style="228" bestFit="1" customWidth="1"/>
    <col min="13324" max="13324" width="9.7109375" style="228" bestFit="1" customWidth="1"/>
    <col min="13325" max="13327" width="9.85546875" style="228" bestFit="1" customWidth="1"/>
    <col min="13328" max="13328" width="11.28515625" style="228" customWidth="1"/>
    <col min="13329" max="13334" width="9.85546875" style="228" bestFit="1" customWidth="1"/>
    <col min="13335" max="13335" width="15.5703125" style="228" customWidth="1"/>
    <col min="13336" max="13336" width="16" style="228" customWidth="1"/>
    <col min="13337" max="13337" width="18.140625" style="228" customWidth="1"/>
    <col min="13338" max="13351" width="9.140625" style="228"/>
    <col min="13352" max="13352" width="18.85546875" style="228" customWidth="1"/>
    <col min="13353" max="13568" width="9.140625" style="228"/>
    <col min="13569" max="13569" width="54.7109375" style="228" customWidth="1"/>
    <col min="13570" max="13570" width="11.5703125" style="228" customWidth="1"/>
    <col min="13571" max="13571" width="9.7109375" style="228" customWidth="1"/>
    <col min="13572" max="13572" width="9.28515625" style="228" customWidth="1"/>
    <col min="13573" max="13573" width="10.85546875" style="228" bestFit="1" customWidth="1"/>
    <col min="13574" max="13574" width="12.7109375" style="228" customWidth="1"/>
    <col min="13575" max="13576" width="13.85546875" style="228" bestFit="1" customWidth="1"/>
    <col min="13577" max="13577" width="9.85546875" style="228" bestFit="1" customWidth="1"/>
    <col min="13578" max="13578" width="13.5703125" style="228" customWidth="1"/>
    <col min="13579" max="13579" width="9.85546875" style="228" bestFit="1" customWidth="1"/>
    <col min="13580" max="13580" width="9.7109375" style="228" bestFit="1" customWidth="1"/>
    <col min="13581" max="13583" width="9.85546875" style="228" bestFit="1" customWidth="1"/>
    <col min="13584" max="13584" width="11.28515625" style="228" customWidth="1"/>
    <col min="13585" max="13590" width="9.85546875" style="228" bestFit="1" customWidth="1"/>
    <col min="13591" max="13591" width="15.5703125" style="228" customWidth="1"/>
    <col min="13592" max="13592" width="16" style="228" customWidth="1"/>
    <col min="13593" max="13593" width="18.140625" style="228" customWidth="1"/>
    <col min="13594" max="13607" width="9.140625" style="228"/>
    <col min="13608" max="13608" width="18.85546875" style="228" customWidth="1"/>
    <col min="13609" max="13824" width="9.140625" style="228"/>
    <col min="13825" max="13825" width="54.7109375" style="228" customWidth="1"/>
    <col min="13826" max="13826" width="11.5703125" style="228" customWidth="1"/>
    <col min="13827" max="13827" width="9.7109375" style="228" customWidth="1"/>
    <col min="13828" max="13828" width="9.28515625" style="228" customWidth="1"/>
    <col min="13829" max="13829" width="10.85546875" style="228" bestFit="1" customWidth="1"/>
    <col min="13830" max="13830" width="12.7109375" style="228" customWidth="1"/>
    <col min="13831" max="13832" width="13.85546875" style="228" bestFit="1" customWidth="1"/>
    <col min="13833" max="13833" width="9.85546875" style="228" bestFit="1" customWidth="1"/>
    <col min="13834" max="13834" width="13.5703125" style="228" customWidth="1"/>
    <col min="13835" max="13835" width="9.85546875" style="228" bestFit="1" customWidth="1"/>
    <col min="13836" max="13836" width="9.7109375" style="228" bestFit="1" customWidth="1"/>
    <col min="13837" max="13839" width="9.85546875" style="228" bestFit="1" customWidth="1"/>
    <col min="13840" max="13840" width="11.28515625" style="228" customWidth="1"/>
    <col min="13841" max="13846" width="9.85546875" style="228" bestFit="1" customWidth="1"/>
    <col min="13847" max="13847" width="15.5703125" style="228" customWidth="1"/>
    <col min="13848" max="13848" width="16" style="228" customWidth="1"/>
    <col min="13849" max="13849" width="18.140625" style="228" customWidth="1"/>
    <col min="13850" max="13863" width="9.140625" style="228"/>
    <col min="13864" max="13864" width="18.85546875" style="228" customWidth="1"/>
    <col min="13865" max="14080" width="9.140625" style="228"/>
    <col min="14081" max="14081" width="54.7109375" style="228" customWidth="1"/>
    <col min="14082" max="14082" width="11.5703125" style="228" customWidth="1"/>
    <col min="14083" max="14083" width="9.7109375" style="228" customWidth="1"/>
    <col min="14084" max="14084" width="9.28515625" style="228" customWidth="1"/>
    <col min="14085" max="14085" width="10.85546875" style="228" bestFit="1" customWidth="1"/>
    <col min="14086" max="14086" width="12.7109375" style="228" customWidth="1"/>
    <col min="14087" max="14088" width="13.85546875" style="228" bestFit="1" customWidth="1"/>
    <col min="14089" max="14089" width="9.85546875" style="228" bestFit="1" customWidth="1"/>
    <col min="14090" max="14090" width="13.5703125" style="228" customWidth="1"/>
    <col min="14091" max="14091" width="9.85546875" style="228" bestFit="1" customWidth="1"/>
    <col min="14092" max="14092" width="9.7109375" style="228" bestFit="1" customWidth="1"/>
    <col min="14093" max="14095" width="9.85546875" style="228" bestFit="1" customWidth="1"/>
    <col min="14096" max="14096" width="11.28515625" style="228" customWidth="1"/>
    <col min="14097" max="14102" width="9.85546875" style="228" bestFit="1" customWidth="1"/>
    <col min="14103" max="14103" width="15.5703125" style="228" customWidth="1"/>
    <col min="14104" max="14104" width="16" style="228" customWidth="1"/>
    <col min="14105" max="14105" width="18.140625" style="228" customWidth="1"/>
    <col min="14106" max="14119" width="9.140625" style="228"/>
    <col min="14120" max="14120" width="18.85546875" style="228" customWidth="1"/>
    <col min="14121" max="14336" width="9.140625" style="228"/>
    <col min="14337" max="14337" width="54.7109375" style="228" customWidth="1"/>
    <col min="14338" max="14338" width="11.5703125" style="228" customWidth="1"/>
    <col min="14339" max="14339" width="9.7109375" style="228" customWidth="1"/>
    <col min="14340" max="14340" width="9.28515625" style="228" customWidth="1"/>
    <col min="14341" max="14341" width="10.85546875" style="228" bestFit="1" customWidth="1"/>
    <col min="14342" max="14342" width="12.7109375" style="228" customWidth="1"/>
    <col min="14343" max="14344" width="13.85546875" style="228" bestFit="1" customWidth="1"/>
    <col min="14345" max="14345" width="9.85546875" style="228" bestFit="1" customWidth="1"/>
    <col min="14346" max="14346" width="13.5703125" style="228" customWidth="1"/>
    <col min="14347" max="14347" width="9.85546875" style="228" bestFit="1" customWidth="1"/>
    <col min="14348" max="14348" width="9.7109375" style="228" bestFit="1" customWidth="1"/>
    <col min="14349" max="14351" width="9.85546875" style="228" bestFit="1" customWidth="1"/>
    <col min="14352" max="14352" width="11.28515625" style="228" customWidth="1"/>
    <col min="14353" max="14358" width="9.85546875" style="228" bestFit="1" customWidth="1"/>
    <col min="14359" max="14359" width="15.5703125" style="228" customWidth="1"/>
    <col min="14360" max="14360" width="16" style="228" customWidth="1"/>
    <col min="14361" max="14361" width="18.140625" style="228" customWidth="1"/>
    <col min="14362" max="14375" width="9.140625" style="228"/>
    <col min="14376" max="14376" width="18.85546875" style="228" customWidth="1"/>
    <col min="14377" max="14592" width="9.140625" style="228"/>
    <col min="14593" max="14593" width="54.7109375" style="228" customWidth="1"/>
    <col min="14594" max="14594" width="11.5703125" style="228" customWidth="1"/>
    <col min="14595" max="14595" width="9.7109375" style="228" customWidth="1"/>
    <col min="14596" max="14596" width="9.28515625" style="228" customWidth="1"/>
    <col min="14597" max="14597" width="10.85546875" style="228" bestFit="1" customWidth="1"/>
    <col min="14598" max="14598" width="12.7109375" style="228" customWidth="1"/>
    <col min="14599" max="14600" width="13.85546875" style="228" bestFit="1" customWidth="1"/>
    <col min="14601" max="14601" width="9.85546875" style="228" bestFit="1" customWidth="1"/>
    <col min="14602" max="14602" width="13.5703125" style="228" customWidth="1"/>
    <col min="14603" max="14603" width="9.85546875" style="228" bestFit="1" customWidth="1"/>
    <col min="14604" max="14604" width="9.7109375" style="228" bestFit="1" customWidth="1"/>
    <col min="14605" max="14607" width="9.85546875" style="228" bestFit="1" customWidth="1"/>
    <col min="14608" max="14608" width="11.28515625" style="228" customWidth="1"/>
    <col min="14609" max="14614" width="9.85546875" style="228" bestFit="1" customWidth="1"/>
    <col min="14615" max="14615" width="15.5703125" style="228" customWidth="1"/>
    <col min="14616" max="14616" width="16" style="228" customWidth="1"/>
    <col min="14617" max="14617" width="18.140625" style="228" customWidth="1"/>
    <col min="14618" max="14631" width="9.140625" style="228"/>
    <col min="14632" max="14632" width="18.85546875" style="228" customWidth="1"/>
    <col min="14633" max="14848" width="9.140625" style="228"/>
    <col min="14849" max="14849" width="54.7109375" style="228" customWidth="1"/>
    <col min="14850" max="14850" width="11.5703125" style="228" customWidth="1"/>
    <col min="14851" max="14851" width="9.7109375" style="228" customWidth="1"/>
    <col min="14852" max="14852" width="9.28515625" style="228" customWidth="1"/>
    <col min="14853" max="14853" width="10.85546875" style="228" bestFit="1" customWidth="1"/>
    <col min="14854" max="14854" width="12.7109375" style="228" customWidth="1"/>
    <col min="14855" max="14856" width="13.85546875" style="228" bestFit="1" customWidth="1"/>
    <col min="14857" max="14857" width="9.85546875" style="228" bestFit="1" customWidth="1"/>
    <col min="14858" max="14858" width="13.5703125" style="228" customWidth="1"/>
    <col min="14859" max="14859" width="9.85546875" style="228" bestFit="1" customWidth="1"/>
    <col min="14860" max="14860" width="9.7109375" style="228" bestFit="1" customWidth="1"/>
    <col min="14861" max="14863" width="9.85546875" style="228" bestFit="1" customWidth="1"/>
    <col min="14864" max="14864" width="11.28515625" style="228" customWidth="1"/>
    <col min="14865" max="14870" width="9.85546875" style="228" bestFit="1" customWidth="1"/>
    <col min="14871" max="14871" width="15.5703125" style="228" customWidth="1"/>
    <col min="14872" max="14872" width="16" style="228" customWidth="1"/>
    <col min="14873" max="14873" width="18.140625" style="228" customWidth="1"/>
    <col min="14874" max="14887" width="9.140625" style="228"/>
    <col min="14888" max="14888" width="18.85546875" style="228" customWidth="1"/>
    <col min="14889" max="15104" width="9.140625" style="228"/>
    <col min="15105" max="15105" width="54.7109375" style="228" customWidth="1"/>
    <col min="15106" max="15106" width="11.5703125" style="228" customWidth="1"/>
    <col min="15107" max="15107" width="9.7109375" style="228" customWidth="1"/>
    <col min="15108" max="15108" width="9.28515625" style="228" customWidth="1"/>
    <col min="15109" max="15109" width="10.85546875" style="228" bestFit="1" customWidth="1"/>
    <col min="15110" max="15110" width="12.7109375" style="228" customWidth="1"/>
    <col min="15111" max="15112" width="13.85546875" style="228" bestFit="1" customWidth="1"/>
    <col min="15113" max="15113" width="9.85546875" style="228" bestFit="1" customWidth="1"/>
    <col min="15114" max="15114" width="13.5703125" style="228" customWidth="1"/>
    <col min="15115" max="15115" width="9.85546875" style="228" bestFit="1" customWidth="1"/>
    <col min="15116" max="15116" width="9.7109375" style="228" bestFit="1" customWidth="1"/>
    <col min="15117" max="15119" width="9.85546875" style="228" bestFit="1" customWidth="1"/>
    <col min="15120" max="15120" width="11.28515625" style="228" customWidth="1"/>
    <col min="15121" max="15126" width="9.85546875" style="228" bestFit="1" customWidth="1"/>
    <col min="15127" max="15127" width="15.5703125" style="228" customWidth="1"/>
    <col min="15128" max="15128" width="16" style="228" customWidth="1"/>
    <col min="15129" max="15129" width="18.140625" style="228" customWidth="1"/>
    <col min="15130" max="15143" width="9.140625" style="228"/>
    <col min="15144" max="15144" width="18.85546875" style="228" customWidth="1"/>
    <col min="15145" max="15360" width="9.140625" style="228"/>
    <col min="15361" max="15361" width="54.7109375" style="228" customWidth="1"/>
    <col min="15362" max="15362" width="11.5703125" style="228" customWidth="1"/>
    <col min="15363" max="15363" width="9.7109375" style="228" customWidth="1"/>
    <col min="15364" max="15364" width="9.28515625" style="228" customWidth="1"/>
    <col min="15365" max="15365" width="10.85546875" style="228" bestFit="1" customWidth="1"/>
    <col min="15366" max="15366" width="12.7109375" style="228" customWidth="1"/>
    <col min="15367" max="15368" width="13.85546875" style="228" bestFit="1" customWidth="1"/>
    <col min="15369" max="15369" width="9.85546875" style="228" bestFit="1" customWidth="1"/>
    <col min="15370" max="15370" width="13.5703125" style="228" customWidth="1"/>
    <col min="15371" max="15371" width="9.85546875" style="228" bestFit="1" customWidth="1"/>
    <col min="15372" max="15372" width="9.7109375" style="228" bestFit="1" customWidth="1"/>
    <col min="15373" max="15375" width="9.85546875" style="228" bestFit="1" customWidth="1"/>
    <col min="15376" max="15376" width="11.28515625" style="228" customWidth="1"/>
    <col min="15377" max="15382" width="9.85546875" style="228" bestFit="1" customWidth="1"/>
    <col min="15383" max="15383" width="15.5703125" style="228" customWidth="1"/>
    <col min="15384" max="15384" width="16" style="228" customWidth="1"/>
    <col min="15385" max="15385" width="18.140625" style="228" customWidth="1"/>
    <col min="15386" max="15399" width="9.140625" style="228"/>
    <col min="15400" max="15400" width="18.85546875" style="228" customWidth="1"/>
    <col min="15401" max="15616" width="9.140625" style="228"/>
    <col min="15617" max="15617" width="54.7109375" style="228" customWidth="1"/>
    <col min="15618" max="15618" width="11.5703125" style="228" customWidth="1"/>
    <col min="15619" max="15619" width="9.7109375" style="228" customWidth="1"/>
    <col min="15620" max="15620" width="9.28515625" style="228" customWidth="1"/>
    <col min="15621" max="15621" width="10.85546875" style="228" bestFit="1" customWidth="1"/>
    <col min="15622" max="15622" width="12.7109375" style="228" customWidth="1"/>
    <col min="15623" max="15624" width="13.85546875" style="228" bestFit="1" customWidth="1"/>
    <col min="15625" max="15625" width="9.85546875" style="228" bestFit="1" customWidth="1"/>
    <col min="15626" max="15626" width="13.5703125" style="228" customWidth="1"/>
    <col min="15627" max="15627" width="9.85546875" style="228" bestFit="1" customWidth="1"/>
    <col min="15628" max="15628" width="9.7109375" style="228" bestFit="1" customWidth="1"/>
    <col min="15629" max="15631" width="9.85546875" style="228" bestFit="1" customWidth="1"/>
    <col min="15632" max="15632" width="11.28515625" style="228" customWidth="1"/>
    <col min="15633" max="15638" width="9.85546875" style="228" bestFit="1" customWidth="1"/>
    <col min="15639" max="15639" width="15.5703125" style="228" customWidth="1"/>
    <col min="15640" max="15640" width="16" style="228" customWidth="1"/>
    <col min="15641" max="15641" width="18.140625" style="228" customWidth="1"/>
    <col min="15642" max="15655" width="9.140625" style="228"/>
    <col min="15656" max="15656" width="18.85546875" style="228" customWidth="1"/>
    <col min="15657" max="15872" width="9.140625" style="228"/>
    <col min="15873" max="15873" width="54.7109375" style="228" customWidth="1"/>
    <col min="15874" max="15874" width="11.5703125" style="228" customWidth="1"/>
    <col min="15875" max="15875" width="9.7109375" style="228" customWidth="1"/>
    <col min="15876" max="15876" width="9.28515625" style="228" customWidth="1"/>
    <col min="15877" max="15877" width="10.85546875" style="228" bestFit="1" customWidth="1"/>
    <col min="15878" max="15878" width="12.7109375" style="228" customWidth="1"/>
    <col min="15879" max="15880" width="13.85546875" style="228" bestFit="1" customWidth="1"/>
    <col min="15881" max="15881" width="9.85546875" style="228" bestFit="1" customWidth="1"/>
    <col min="15882" max="15882" width="13.5703125" style="228" customWidth="1"/>
    <col min="15883" max="15883" width="9.85546875" style="228" bestFit="1" customWidth="1"/>
    <col min="15884" max="15884" width="9.7109375" style="228" bestFit="1" customWidth="1"/>
    <col min="15885" max="15887" width="9.85546875" style="228" bestFit="1" customWidth="1"/>
    <col min="15888" max="15888" width="11.28515625" style="228" customWidth="1"/>
    <col min="15889" max="15894" width="9.85546875" style="228" bestFit="1" customWidth="1"/>
    <col min="15895" max="15895" width="15.5703125" style="228" customWidth="1"/>
    <col min="15896" max="15896" width="16" style="228" customWidth="1"/>
    <col min="15897" max="15897" width="18.140625" style="228" customWidth="1"/>
    <col min="15898" max="15911" width="9.140625" style="228"/>
    <col min="15912" max="15912" width="18.85546875" style="228" customWidth="1"/>
    <col min="15913" max="16128" width="9.140625" style="228"/>
    <col min="16129" max="16129" width="54.7109375" style="228" customWidth="1"/>
    <col min="16130" max="16130" width="11.5703125" style="228" customWidth="1"/>
    <col min="16131" max="16131" width="9.7109375" style="228" customWidth="1"/>
    <col min="16132" max="16132" width="9.28515625" style="228" customWidth="1"/>
    <col min="16133" max="16133" width="10.85546875" style="228" bestFit="1" customWidth="1"/>
    <col min="16134" max="16134" width="12.7109375" style="228" customWidth="1"/>
    <col min="16135" max="16136" width="13.85546875" style="228" bestFit="1" customWidth="1"/>
    <col min="16137" max="16137" width="9.85546875" style="228" bestFit="1" customWidth="1"/>
    <col min="16138" max="16138" width="13.5703125" style="228" customWidth="1"/>
    <col min="16139" max="16139" width="9.85546875" style="228" bestFit="1" customWidth="1"/>
    <col min="16140" max="16140" width="9.7109375" style="228" bestFit="1" customWidth="1"/>
    <col min="16141" max="16143" width="9.85546875" style="228" bestFit="1" customWidth="1"/>
    <col min="16144" max="16144" width="11.28515625" style="228" customWidth="1"/>
    <col min="16145" max="16150" width="9.85546875" style="228" bestFit="1" customWidth="1"/>
    <col min="16151" max="16151" width="15.5703125" style="228" customWidth="1"/>
    <col min="16152" max="16152" width="16" style="228" customWidth="1"/>
    <col min="16153" max="16153" width="18.140625" style="228" customWidth="1"/>
    <col min="16154" max="16167" width="9.140625" style="228"/>
    <col min="16168" max="16168" width="18.85546875" style="228" customWidth="1"/>
    <col min="16169" max="16384" width="9.140625" style="228"/>
  </cols>
  <sheetData>
    <row r="1" spans="1:25" ht="18">
      <c r="A1" s="379"/>
      <c r="B1" s="380"/>
      <c r="C1" s="380"/>
      <c r="D1" s="380"/>
      <c r="E1" s="381"/>
      <c r="F1" s="345"/>
      <c r="G1" s="382"/>
      <c r="H1" s="383"/>
      <c r="I1" s="383"/>
      <c r="J1" s="383"/>
      <c r="K1" s="383"/>
      <c r="L1" s="384"/>
      <c r="M1" s="381"/>
      <c r="N1" s="381"/>
      <c r="O1" s="381"/>
      <c r="P1" s="385"/>
      <c r="Q1" s="385"/>
      <c r="R1" s="385"/>
      <c r="S1" s="385"/>
      <c r="T1" s="385"/>
      <c r="U1" s="385"/>
      <c r="V1" s="386"/>
      <c r="W1" s="386"/>
      <c r="X1" s="387"/>
      <c r="Y1" s="388"/>
    </row>
    <row r="2" spans="1:25" ht="18">
      <c r="A2" s="380"/>
      <c r="B2" s="380"/>
      <c r="C2" s="380"/>
      <c r="D2" s="380"/>
      <c r="E2" s="345"/>
      <c r="F2" s="345"/>
      <c r="G2" s="384"/>
      <c r="H2" s="384"/>
      <c r="I2" s="384"/>
      <c r="J2" s="384"/>
      <c r="K2" s="384"/>
      <c r="L2" s="628" t="s">
        <v>168</v>
      </c>
      <c r="M2" s="628"/>
      <c r="N2" s="628"/>
      <c r="O2" s="628"/>
      <c r="P2" s="628"/>
      <c r="Q2" s="628"/>
      <c r="R2" s="628"/>
      <c r="S2" s="628"/>
      <c r="T2" s="628"/>
      <c r="U2" s="628"/>
      <c r="V2" s="389"/>
      <c r="W2" s="389"/>
      <c r="X2" s="389"/>
      <c r="Y2" s="390"/>
    </row>
    <row r="3" spans="1:25" ht="18">
      <c r="A3" s="378"/>
      <c r="B3" s="381"/>
      <c r="C3" s="345"/>
      <c r="D3" s="345"/>
      <c r="E3" s="345"/>
      <c r="F3" s="345"/>
      <c r="G3" s="384"/>
      <c r="H3" s="384"/>
      <c r="I3" s="384"/>
      <c r="J3" s="384"/>
      <c r="K3" s="384"/>
      <c r="L3" s="629" t="s">
        <v>169</v>
      </c>
      <c r="M3" s="629"/>
      <c r="N3" s="629"/>
      <c r="O3" s="629"/>
      <c r="P3" s="629"/>
      <c r="Q3" s="629"/>
      <c r="R3" s="629"/>
      <c r="S3" s="629"/>
      <c r="T3" s="629"/>
      <c r="U3" s="629"/>
      <c r="V3" s="629"/>
      <c r="W3" s="629"/>
      <c r="X3" s="629"/>
      <c r="Y3" s="629"/>
    </row>
    <row r="4" spans="1:25" ht="18">
      <c r="A4" s="378"/>
      <c r="B4" s="345"/>
      <c r="C4" s="345"/>
      <c r="D4" s="345"/>
      <c r="E4" s="345"/>
      <c r="F4" s="345"/>
      <c r="G4" s="384"/>
      <c r="H4" s="384"/>
      <c r="I4" s="384"/>
      <c r="J4" s="384"/>
      <c r="K4" s="384"/>
      <c r="L4" s="380" t="s">
        <v>170</v>
      </c>
      <c r="M4" s="380"/>
      <c r="N4" s="380"/>
      <c r="O4" s="380"/>
      <c r="P4" s="380"/>
      <c r="Q4" s="380"/>
      <c r="R4" s="380"/>
      <c r="S4" s="380"/>
      <c r="T4" s="380"/>
      <c r="U4" s="380"/>
      <c r="V4" s="380"/>
      <c r="W4" s="380"/>
      <c r="X4" s="380"/>
      <c r="Y4" s="380"/>
    </row>
    <row r="5" spans="1:25" ht="18">
      <c r="A5" s="391"/>
      <c r="B5" s="345"/>
      <c r="C5" s="345"/>
      <c r="D5" s="345"/>
      <c r="E5" s="345"/>
      <c r="F5" s="345"/>
      <c r="G5" s="384"/>
      <c r="H5" s="384"/>
      <c r="I5" s="384"/>
      <c r="J5" s="384"/>
      <c r="K5" s="384"/>
      <c r="L5" s="384"/>
      <c r="M5" s="381"/>
      <c r="N5" s="381"/>
      <c r="O5" s="381"/>
      <c r="P5" s="385"/>
      <c r="Q5" s="385"/>
      <c r="R5" s="385"/>
      <c r="S5" s="385"/>
      <c r="T5" s="385"/>
      <c r="U5" s="385"/>
      <c r="V5" s="381"/>
      <c r="W5" s="381"/>
      <c r="X5" s="391"/>
      <c r="Y5" s="391"/>
    </row>
    <row r="6" spans="1:25" ht="18">
      <c r="A6" s="392"/>
      <c r="B6" s="393"/>
      <c r="C6" s="393"/>
      <c r="D6" s="393"/>
      <c r="E6" s="345"/>
      <c r="F6" s="345"/>
      <c r="G6" s="345"/>
      <c r="H6" s="345"/>
      <c r="I6" s="345"/>
      <c r="J6" s="345"/>
      <c r="K6" s="345"/>
      <c r="L6" s="629" t="s">
        <v>171</v>
      </c>
      <c r="M6" s="629"/>
      <c r="N6" s="629"/>
      <c r="O6" s="629"/>
      <c r="P6" s="629"/>
      <c r="Q6" s="629"/>
      <c r="R6" s="629"/>
      <c r="S6" s="629"/>
      <c r="T6" s="629"/>
      <c r="U6" s="629"/>
      <c r="V6" s="629"/>
      <c r="W6" s="629"/>
      <c r="X6" s="629"/>
      <c r="Y6" s="391"/>
    </row>
    <row r="7" spans="1:25" ht="18">
      <c r="A7" s="391"/>
      <c r="B7" s="391"/>
      <c r="C7" s="391"/>
      <c r="D7" s="391"/>
      <c r="E7" s="257"/>
      <c r="F7" s="257"/>
      <c r="G7" s="389"/>
      <c r="H7" s="389"/>
      <c r="I7" s="389"/>
      <c r="J7" s="394"/>
      <c r="K7" s="394"/>
      <c r="L7" s="380"/>
      <c r="M7" s="260"/>
      <c r="N7" s="260"/>
      <c r="O7" s="260"/>
      <c r="P7" s="260"/>
      <c r="Q7" s="260"/>
      <c r="R7" s="260"/>
      <c r="S7" s="260"/>
      <c r="T7" s="260"/>
      <c r="U7" s="260"/>
      <c r="V7" s="391"/>
      <c r="W7" s="391"/>
      <c r="X7" s="391"/>
      <c r="Y7" s="391"/>
    </row>
    <row r="8" spans="1:25" ht="18">
      <c r="A8" s="391"/>
      <c r="B8" s="391"/>
      <c r="C8" s="391"/>
      <c r="D8" s="391"/>
      <c r="E8" s="391"/>
      <c r="F8" s="391"/>
      <c r="G8" s="391"/>
      <c r="H8" s="391"/>
      <c r="I8" s="391"/>
      <c r="J8" s="391"/>
      <c r="K8" s="391"/>
      <c r="L8" s="630" t="s">
        <v>232</v>
      </c>
      <c r="M8" s="630"/>
      <c r="N8" s="630"/>
      <c r="O8" s="631" t="s">
        <v>349</v>
      </c>
      <c r="P8" s="631"/>
      <c r="Q8" s="631"/>
      <c r="R8" s="260"/>
      <c r="S8" s="260"/>
      <c r="T8" s="260"/>
      <c r="U8" s="260"/>
      <c r="V8" s="391"/>
      <c r="W8" s="391"/>
      <c r="X8" s="391"/>
      <c r="Y8" s="391"/>
    </row>
    <row r="9" spans="1:25" ht="18">
      <c r="A9" s="391"/>
      <c r="B9" s="391"/>
      <c r="C9" s="391"/>
      <c r="D9" s="391"/>
      <c r="E9" s="391"/>
      <c r="F9" s="391"/>
      <c r="G9" s="391"/>
      <c r="H9" s="391"/>
      <c r="I9" s="391"/>
      <c r="J9" s="391"/>
      <c r="K9" s="391"/>
      <c r="L9" s="391"/>
      <c r="M9" s="260"/>
      <c r="N9" s="260"/>
      <c r="O9" s="260"/>
      <c r="P9" s="260"/>
      <c r="Q9" s="260"/>
      <c r="R9" s="260"/>
      <c r="S9" s="260"/>
      <c r="T9" s="260"/>
      <c r="U9" s="260"/>
      <c r="V9" s="391"/>
      <c r="W9" s="391"/>
      <c r="X9" s="391"/>
      <c r="Y9" s="391"/>
    </row>
    <row r="10" spans="1:25" ht="18.75" thickBot="1">
      <c r="A10" s="391"/>
      <c r="B10" s="391"/>
      <c r="C10" s="391"/>
      <c r="D10" s="391"/>
      <c r="E10" s="391"/>
      <c r="F10" s="391"/>
      <c r="G10" s="391"/>
      <c r="H10" s="391"/>
      <c r="I10" s="391"/>
      <c r="J10" s="391"/>
      <c r="K10" s="391"/>
      <c r="L10" s="391"/>
      <c r="M10" s="391"/>
      <c r="N10" s="391"/>
      <c r="O10" s="391"/>
      <c r="P10" s="391"/>
      <c r="Q10" s="391"/>
      <c r="R10" s="391"/>
      <c r="S10" s="391"/>
      <c r="T10" s="391"/>
      <c r="U10" s="391"/>
      <c r="V10" s="391"/>
      <c r="W10" s="391"/>
      <c r="X10" s="391"/>
      <c r="Y10" s="391"/>
    </row>
    <row r="11" spans="1:25" ht="18.75" customHeight="1" thickBot="1">
      <c r="A11" s="395" t="s">
        <v>172</v>
      </c>
      <c r="B11" s="396"/>
      <c r="C11" s="397"/>
      <c r="D11" s="398"/>
      <c r="E11" s="623" t="s">
        <v>173</v>
      </c>
      <c r="F11" s="624"/>
      <c r="G11" s="624"/>
      <c r="H11" s="624"/>
      <c r="I11" s="624"/>
      <c r="J11" s="624"/>
      <c r="K11" s="624"/>
      <c r="L11" s="624"/>
      <c r="M11" s="624"/>
      <c r="N11" s="624"/>
      <c r="O11" s="624"/>
      <c r="P11" s="624"/>
      <c r="Q11" s="624"/>
      <c r="R11" s="624"/>
      <c r="S11" s="624"/>
      <c r="T11" s="624"/>
      <c r="U11" s="624"/>
      <c r="V11" s="624"/>
      <c r="W11" s="624"/>
      <c r="X11" s="625"/>
      <c r="Y11" s="399"/>
    </row>
    <row r="12" spans="1:25" ht="18.75" customHeight="1" thickBot="1">
      <c r="A12" s="400"/>
      <c r="B12" s="401"/>
      <c r="C12" s="402"/>
      <c r="D12" s="403"/>
      <c r="E12" s="626"/>
      <c r="F12" s="610"/>
      <c r="G12" s="610"/>
      <c r="H12" s="610"/>
      <c r="I12" s="610"/>
      <c r="J12" s="610"/>
      <c r="K12" s="610"/>
      <c r="L12" s="610"/>
      <c r="M12" s="610"/>
      <c r="N12" s="610"/>
      <c r="O12" s="610"/>
      <c r="P12" s="610"/>
      <c r="Q12" s="610"/>
      <c r="R12" s="610"/>
      <c r="S12" s="610"/>
      <c r="T12" s="610"/>
      <c r="U12" s="610"/>
      <c r="V12" s="610"/>
      <c r="W12" s="610"/>
      <c r="X12" s="627"/>
      <c r="Y12" s="404"/>
    </row>
    <row r="13" spans="1:25" ht="4.5" customHeight="1" thickBot="1">
      <c r="A13" s="405"/>
      <c r="B13" s="401"/>
      <c r="C13" s="402"/>
      <c r="D13" s="406"/>
      <c r="E13" s="407"/>
      <c r="F13" s="407"/>
      <c r="G13" s="407"/>
      <c r="H13" s="407"/>
      <c r="I13" s="407"/>
      <c r="J13" s="407"/>
      <c r="K13" s="407"/>
      <c r="L13" s="408"/>
      <c r="M13" s="408"/>
      <c r="N13" s="408"/>
      <c r="O13" s="408"/>
      <c r="P13" s="408"/>
      <c r="Q13" s="408"/>
      <c r="R13" s="408"/>
      <c r="S13" s="407"/>
      <c r="T13" s="407"/>
      <c r="U13" s="407"/>
      <c r="V13" s="391"/>
      <c r="W13" s="391"/>
      <c r="X13" s="407"/>
      <c r="Y13" s="404"/>
    </row>
    <row r="14" spans="1:25" ht="19.5" hidden="1" thickBot="1">
      <c r="A14" s="409"/>
      <c r="B14" s="409"/>
      <c r="C14" s="402"/>
      <c r="D14" s="406"/>
      <c r="E14" s="609"/>
      <c r="F14" s="609"/>
      <c r="G14" s="609"/>
      <c r="H14" s="609"/>
      <c r="I14" s="609"/>
      <c r="J14" s="609"/>
      <c r="K14" s="609"/>
      <c r="L14" s="609"/>
      <c r="M14" s="609"/>
      <c r="N14" s="609"/>
      <c r="O14" s="609"/>
      <c r="P14" s="609"/>
      <c r="Q14" s="609"/>
      <c r="R14" s="609"/>
      <c r="S14" s="609"/>
      <c r="T14" s="609"/>
      <c r="U14" s="609"/>
      <c r="V14" s="609"/>
      <c r="W14" s="609"/>
      <c r="X14" s="609"/>
      <c r="Y14" s="410"/>
    </row>
    <row r="15" spans="1:25" ht="19.5" hidden="1" thickBot="1">
      <c r="A15" s="411"/>
      <c r="B15" s="611" t="s">
        <v>174</v>
      </c>
      <c r="C15" s="402"/>
      <c r="D15" s="406"/>
      <c r="E15" s="609"/>
      <c r="F15" s="610"/>
      <c r="G15" s="610"/>
      <c r="H15" s="610"/>
      <c r="I15" s="610"/>
      <c r="J15" s="610"/>
      <c r="K15" s="610"/>
      <c r="L15" s="610"/>
      <c r="M15" s="610"/>
      <c r="N15" s="610"/>
      <c r="O15" s="610"/>
      <c r="P15" s="610"/>
      <c r="Q15" s="610"/>
      <c r="R15" s="610"/>
      <c r="S15" s="610"/>
      <c r="T15" s="610"/>
      <c r="U15" s="610"/>
      <c r="V15" s="610"/>
      <c r="W15" s="610"/>
      <c r="X15" s="610"/>
      <c r="Y15" s="412"/>
    </row>
    <row r="16" spans="1:25" ht="18">
      <c r="A16" s="411" t="s">
        <v>175</v>
      </c>
      <c r="B16" s="611"/>
      <c r="C16" s="613" t="s">
        <v>176</v>
      </c>
      <c r="D16" s="413"/>
      <c r="E16" s="616" t="s">
        <v>177</v>
      </c>
      <c r="F16" s="619" t="s">
        <v>178</v>
      </c>
      <c r="G16" s="602" t="s">
        <v>179</v>
      </c>
      <c r="H16" s="621" t="s">
        <v>180</v>
      </c>
      <c r="I16" s="602" t="s">
        <v>181</v>
      </c>
      <c r="J16" s="602" t="s">
        <v>182</v>
      </c>
      <c r="K16" s="602" t="s">
        <v>183</v>
      </c>
      <c r="L16" s="602" t="s">
        <v>184</v>
      </c>
      <c r="M16" s="602" t="s">
        <v>185</v>
      </c>
      <c r="N16" s="602" t="s">
        <v>186</v>
      </c>
      <c r="O16" s="602" t="s">
        <v>187</v>
      </c>
      <c r="P16" s="602" t="s">
        <v>188</v>
      </c>
      <c r="Q16" s="602" t="s">
        <v>225</v>
      </c>
      <c r="R16" s="602" t="s">
        <v>226</v>
      </c>
      <c r="S16" s="602" t="s">
        <v>227</v>
      </c>
      <c r="T16" s="602" t="s">
        <v>228</v>
      </c>
      <c r="U16" s="602" t="s">
        <v>229</v>
      </c>
      <c r="V16" s="602" t="s">
        <v>230</v>
      </c>
      <c r="W16" s="604" t="s">
        <v>189</v>
      </c>
      <c r="X16" s="602" t="s">
        <v>190</v>
      </c>
      <c r="Y16" s="602" t="s">
        <v>191</v>
      </c>
    </row>
    <row r="17" spans="1:40" ht="18">
      <c r="A17" s="411"/>
      <c r="B17" s="611"/>
      <c r="C17" s="614"/>
      <c r="D17" s="413"/>
      <c r="E17" s="617"/>
      <c r="F17" s="619"/>
      <c r="G17" s="602"/>
      <c r="H17" s="621"/>
      <c r="I17" s="602"/>
      <c r="J17" s="602"/>
      <c r="K17" s="602"/>
      <c r="L17" s="602"/>
      <c r="M17" s="602"/>
      <c r="N17" s="602"/>
      <c r="O17" s="602"/>
      <c r="P17" s="602"/>
      <c r="Q17" s="602"/>
      <c r="R17" s="602"/>
      <c r="S17" s="602"/>
      <c r="T17" s="602"/>
      <c r="U17" s="602"/>
      <c r="V17" s="602"/>
      <c r="W17" s="604"/>
      <c r="X17" s="602"/>
      <c r="Y17" s="602"/>
    </row>
    <row r="18" spans="1:40" ht="54.75" thickBot="1">
      <c r="A18" s="414"/>
      <c r="B18" s="612"/>
      <c r="C18" s="615"/>
      <c r="D18" s="415" t="s">
        <v>192</v>
      </c>
      <c r="E18" s="618"/>
      <c r="F18" s="620"/>
      <c r="G18" s="603"/>
      <c r="H18" s="622"/>
      <c r="I18" s="603"/>
      <c r="J18" s="603"/>
      <c r="K18" s="603"/>
      <c r="L18" s="603"/>
      <c r="M18" s="603"/>
      <c r="N18" s="603"/>
      <c r="O18" s="603"/>
      <c r="P18" s="603"/>
      <c r="Q18" s="603"/>
      <c r="R18" s="603"/>
      <c r="S18" s="603"/>
      <c r="T18" s="603"/>
      <c r="U18" s="603"/>
      <c r="V18" s="603"/>
      <c r="W18" s="605"/>
      <c r="X18" s="603"/>
      <c r="Y18" s="603"/>
    </row>
    <row r="19" spans="1:40" ht="18.75" thickBot="1">
      <c r="A19" s="416">
        <v>1</v>
      </c>
      <c r="B19" s="315">
        <v>2</v>
      </c>
      <c r="C19" s="417"/>
      <c r="D19" s="418"/>
      <c r="E19" s="419"/>
      <c r="F19" s="420"/>
      <c r="G19" s="302"/>
      <c r="H19" s="302"/>
      <c r="I19" s="420"/>
      <c r="J19" s="302"/>
      <c r="K19" s="302"/>
      <c r="L19" s="302"/>
      <c r="M19" s="421"/>
      <c r="N19" s="302"/>
      <c r="O19" s="302"/>
      <c r="P19" s="302"/>
      <c r="Q19" s="302"/>
      <c r="R19" s="302"/>
      <c r="S19" s="302"/>
      <c r="T19" s="302"/>
      <c r="U19" s="302"/>
      <c r="V19" s="302"/>
      <c r="W19" s="422"/>
      <c r="X19" s="421"/>
      <c r="Y19" s="302"/>
    </row>
    <row r="20" spans="1:40" ht="18.75" thickBot="1">
      <c r="A20" s="423" t="s">
        <v>193</v>
      </c>
      <c r="B20" s="424"/>
      <c r="C20" s="425"/>
      <c r="D20" s="426"/>
      <c r="E20" s="427"/>
      <c r="F20" s="428"/>
      <c r="G20" s="429"/>
      <c r="H20" s="430"/>
      <c r="I20" s="429"/>
      <c r="J20" s="429"/>
      <c r="K20" s="429"/>
      <c r="L20" s="429"/>
      <c r="M20" s="429"/>
      <c r="N20" s="429"/>
      <c r="O20" s="429"/>
      <c r="P20" s="429"/>
      <c r="Q20" s="429"/>
      <c r="R20" s="429"/>
      <c r="S20" s="429"/>
      <c r="T20" s="429"/>
      <c r="U20" s="429"/>
      <c r="V20" s="429"/>
      <c r="W20" s="431"/>
      <c r="X20" s="429">
        <v>18</v>
      </c>
      <c r="Y20" s="429"/>
    </row>
    <row r="21" spans="1:40" ht="18.75" thickBot="1">
      <c r="A21" s="432"/>
      <c r="B21" s="433"/>
      <c r="C21" s="297">
        <v>60</v>
      </c>
      <c r="D21" s="434"/>
      <c r="E21" s="435" t="s">
        <v>194</v>
      </c>
      <c r="F21" s="436" t="s">
        <v>194</v>
      </c>
      <c r="G21" s="437" t="s">
        <v>194</v>
      </c>
      <c r="H21" s="438" t="s">
        <v>194</v>
      </c>
      <c r="I21" s="437" t="s">
        <v>194</v>
      </c>
      <c r="J21" s="437" t="s">
        <v>194</v>
      </c>
      <c r="K21" s="437" t="s">
        <v>194</v>
      </c>
      <c r="L21" s="437" t="s">
        <v>194</v>
      </c>
      <c r="M21" s="437" t="s">
        <v>194</v>
      </c>
      <c r="N21" s="437" t="s">
        <v>194</v>
      </c>
      <c r="O21" s="437" t="s">
        <v>194</v>
      </c>
      <c r="P21" s="437" t="s">
        <v>194</v>
      </c>
      <c r="Q21" s="437" t="s">
        <v>194</v>
      </c>
      <c r="R21" s="437" t="s">
        <v>194</v>
      </c>
      <c r="S21" s="437" t="s">
        <v>194</v>
      </c>
      <c r="T21" s="437" t="s">
        <v>194</v>
      </c>
      <c r="U21" s="437" t="s">
        <v>194</v>
      </c>
      <c r="V21" s="437" t="s">
        <v>194</v>
      </c>
      <c r="W21" s="439" t="s">
        <v>194</v>
      </c>
      <c r="X21" s="437" t="s">
        <v>194</v>
      </c>
      <c r="Y21" s="437"/>
    </row>
    <row r="22" spans="1:40" ht="18.75" thickBot="1">
      <c r="A22" s="440" t="s">
        <v>27</v>
      </c>
      <c r="B22" s="441">
        <v>88</v>
      </c>
      <c r="C22" s="442">
        <f>C21*B22/100</f>
        <v>52.8</v>
      </c>
      <c r="D22" s="443" t="s">
        <v>195</v>
      </c>
      <c r="E22" s="444">
        <f>'[1]1ДЕНЬ '!AK80</f>
        <v>42.2</v>
      </c>
      <c r="F22" s="445">
        <f>'[1]2 день'!AO80</f>
        <v>42.2</v>
      </c>
      <c r="G22" s="446">
        <f>'[1]3 день '!AK80</f>
        <v>42.2</v>
      </c>
      <c r="H22" s="446">
        <f>'[1]4 день'!AM80</f>
        <v>42.2</v>
      </c>
      <c r="I22" s="446">
        <f>'[1]5 день'!AN80</f>
        <v>42.2</v>
      </c>
      <c r="J22" s="446">
        <f>'[1]6 день'!AT80</f>
        <v>42.2</v>
      </c>
      <c r="K22" s="446">
        <f>'[1]7 день '!AL80</f>
        <v>42.2</v>
      </c>
      <c r="L22" s="446">
        <f>'[1]8 день '!AO80</f>
        <v>42.2</v>
      </c>
      <c r="M22" s="446">
        <f>'[1]9день'!AO80</f>
        <v>42.2</v>
      </c>
      <c r="N22" s="446">
        <f>'[1]10день'!AM80</f>
        <v>42.2</v>
      </c>
      <c r="O22" s="446">
        <f>'[1]11день'!AL80</f>
        <v>42.2</v>
      </c>
      <c r="P22" s="446">
        <f>'[1]12день'!AL80</f>
        <v>42.2</v>
      </c>
      <c r="Q22" s="446">
        <f>'[1]13ДЕНЬ'!AK80</f>
        <v>42.2</v>
      </c>
      <c r="R22" s="446">
        <f>'[1]14 день'!AL80</f>
        <v>42.2</v>
      </c>
      <c r="S22" s="446">
        <f>'[1]15 день'!AL80</f>
        <v>42.2</v>
      </c>
      <c r="T22" s="446">
        <f>'[1]16 день'!AM80+'[1]16 день'!AM77+'[1]16 день'!AM74</f>
        <v>42.2</v>
      </c>
      <c r="U22" s="446">
        <f>'[1]17 день'!AM80</f>
        <v>42.2</v>
      </c>
      <c r="V22" s="446">
        <f>'[1]18 день'!AT80</f>
        <v>42.2</v>
      </c>
      <c r="W22" s="447">
        <f>SUM(E22:V22)</f>
        <v>759.60000000000014</v>
      </c>
      <c r="X22" s="448">
        <f>W22/X20</f>
        <v>42.20000000000001</v>
      </c>
      <c r="Y22" s="308">
        <f>(X22-B22)/B22*100</f>
        <v>-52.04545454545454</v>
      </c>
    </row>
    <row r="23" spans="1:40" ht="18.75" thickBot="1">
      <c r="A23" s="449" t="s">
        <v>156</v>
      </c>
      <c r="B23" s="441">
        <v>165</v>
      </c>
      <c r="C23" s="442">
        <f>B23*C21/100</f>
        <v>99</v>
      </c>
      <c r="D23" s="443" t="s">
        <v>195</v>
      </c>
      <c r="E23" s="444">
        <f>'[1]1ДЕНЬ '!AK79+'[1]1ДЕНЬ '!AK77+'[1]1ДЕНЬ '!AK74*135/100</f>
        <v>139.35</v>
      </c>
      <c r="F23" s="450">
        <f>'[1]2 день'!AO79+'[1]2 день'!AO77+'[1]2 день'!AO74*135/100</f>
        <v>110.5</v>
      </c>
      <c r="G23" s="451">
        <f>'[1]3 день '!AK79+'[1]3 день '!AK77+'[1]3 день '!AK74*135/100</f>
        <v>98.5</v>
      </c>
      <c r="H23" s="446">
        <f>'[1]4 день'!AM79+'[1]4 день'!AM77+'[1]4 день'!AM74*135/100</f>
        <v>98.5</v>
      </c>
      <c r="I23" s="446">
        <f>'[1]5 день'!AN79+'[1]5 день'!AN77+'[1]5 день'!AN74*135/100</f>
        <v>102.55</v>
      </c>
      <c r="J23" s="451">
        <f>'[1]6 день'!AT79+'[1]6 день'!AT77+'[1]6 день'!AT74*135/100</f>
        <v>90.5</v>
      </c>
      <c r="K23" s="451">
        <f>'[1]7 день '!AL79+'[1]7 день '!AL77+'[1]7 день '!AL74*135/100</f>
        <v>107.41</v>
      </c>
      <c r="L23" s="451">
        <f>'[1]8 день '!AO79+'[1]8 день '!AO77+'[1]8 день '!AO74*135/100</f>
        <v>78.995000000000005</v>
      </c>
      <c r="M23" s="451">
        <f>'[1]9день'!AO79+'[1]9день'!AO77+'[1]9день'!AO74*135/100</f>
        <v>99</v>
      </c>
      <c r="N23" s="446">
        <f>'[1]10день'!AM79+'[1]10день'!AM77+'[1]10день'!AM74*135/100</f>
        <v>104</v>
      </c>
      <c r="O23" s="451">
        <f>'[1]11день'!AL79+'[1]11день'!AL77+'[1]11день'!AL74*135/100</f>
        <v>79.400000000000006</v>
      </c>
      <c r="P23" s="451">
        <f>'[1]12день'!AL79+'[1]12день'!AL77+'[1]12день'!AL74*135/100</f>
        <v>68.8</v>
      </c>
      <c r="Q23" s="446">
        <f>'[1]13ДЕНЬ'!AK79+'[1]13ДЕНЬ'!AK77+'[1]13ДЕНЬ'!AK74*135/100</f>
        <v>104.7</v>
      </c>
      <c r="R23" s="446">
        <f>'[1]14 день'!AL79+'[1]14 день'!AL77+'[1]14 день'!AL74*135/100</f>
        <v>80.5</v>
      </c>
      <c r="S23" s="451">
        <f>'[1]15 день'!AL79+'[1]15 день'!AL77+'[1]15 день'!AL74*135/100</f>
        <v>90.22</v>
      </c>
      <c r="T23" s="451">
        <f>'[1]16 день'!AM79+'[1]16 день'!AM77+'[1]16 день'!AM74*135/100</f>
        <v>55.5</v>
      </c>
      <c r="U23" s="451">
        <f>'[1]17 день'!AM79+'[1]17 день'!AM77+'[1]17 день'!AM74*135/100</f>
        <v>52</v>
      </c>
      <c r="V23" s="451">
        <f>'[1]18 день'!AT79+'[1]18 день'!AT77+'[1]18 день'!AT74*135/100</f>
        <v>92.9</v>
      </c>
      <c r="W23" s="447">
        <f t="shared" ref="W23:W51" si="0">SUM(E23:V23)</f>
        <v>1653.325</v>
      </c>
      <c r="X23" s="448">
        <f>W23/X20</f>
        <v>91.851388888888891</v>
      </c>
      <c r="Y23" s="308">
        <f t="shared" ref="Y23:Y52" si="1">(X23-B23)/B23*100</f>
        <v>-44.332491582491578</v>
      </c>
    </row>
    <row r="24" spans="1:40" ht="18.75" thickBot="1">
      <c r="A24" s="452" t="s">
        <v>196</v>
      </c>
      <c r="B24" s="441">
        <v>16.5</v>
      </c>
      <c r="C24" s="442">
        <f>B24*C21/100</f>
        <v>9.9</v>
      </c>
      <c r="D24" s="443" t="s">
        <v>195</v>
      </c>
      <c r="E24" s="444">
        <f>'[1]1ДЕНЬ '!AK59</f>
        <v>0</v>
      </c>
      <c r="F24" s="450">
        <f>'[1]2 день'!AO34+'[1]2 день'!AO59</f>
        <v>0</v>
      </c>
      <c r="G24" s="451">
        <f>'[1]3 день '!AK59+'[1]3 день '!AK34</f>
        <v>0</v>
      </c>
      <c r="H24" s="446">
        <f>'[1]4 день'!AM34+'[1]4 день'!AM59</f>
        <v>26.03</v>
      </c>
      <c r="I24" s="446">
        <f>'[1]5 день'!AN34+'[1]5 день'!AN59</f>
        <v>27.45</v>
      </c>
      <c r="J24" s="451">
        <f>'[1]6 день'!AT59+'[1]6 день'!AT34</f>
        <v>3.6</v>
      </c>
      <c r="K24" s="451">
        <f>'[1]7 день '!AL34+'[1]7 день '!AL59</f>
        <v>0</v>
      </c>
      <c r="L24" s="451">
        <f>'[1]8 день '!AO34+'[1]8 день '!AO59</f>
        <v>0</v>
      </c>
      <c r="M24" s="451">
        <f>'[1]9день'!AO59+'[1]9день'!AO34</f>
        <v>74.25</v>
      </c>
      <c r="N24" s="446">
        <f>'[1]10день'!AM59+'[1]10день'!AM34</f>
        <v>6</v>
      </c>
      <c r="O24" s="451">
        <f>'[1]11день'!AL59+'[1]11день'!AL34</f>
        <v>37</v>
      </c>
      <c r="P24" s="451">
        <f>'[1]12день'!AL34+'[1]12день'!AL59</f>
        <v>10</v>
      </c>
      <c r="Q24" s="446">
        <f>'[1]13ДЕНЬ'!AK59+'[1]13ДЕНЬ'!AK34</f>
        <v>0</v>
      </c>
      <c r="R24" s="446">
        <f>'[1]14 день'!AL59+'[1]14 день'!AL34</f>
        <v>12</v>
      </c>
      <c r="S24" s="451">
        <f>'[1]15 день'!AL59+'[1]15 день'!AL34</f>
        <v>0</v>
      </c>
      <c r="T24" s="451">
        <f>'[1]16 день'!AM59+'[1]16 день'!AM34</f>
        <v>0</v>
      </c>
      <c r="U24" s="451">
        <f>'[1]17 день'!AM59+'[1]17 день'!AM34</f>
        <v>0</v>
      </c>
      <c r="V24" s="451">
        <f>'[1]18 день'!AT59+'[1]18 день'!AT34</f>
        <v>40</v>
      </c>
      <c r="W24" s="447">
        <f t="shared" si="0"/>
        <v>236.33</v>
      </c>
      <c r="X24" s="448">
        <f>W24/X20</f>
        <v>13.129444444444445</v>
      </c>
      <c r="Y24" s="308">
        <f t="shared" si="1"/>
        <v>-20.427609427609422</v>
      </c>
    </row>
    <row r="25" spans="1:40" ht="18.75" thickBot="1">
      <c r="A25" s="440" t="s">
        <v>197</v>
      </c>
      <c r="B25" s="453">
        <v>49.5</v>
      </c>
      <c r="C25" s="442">
        <f>B25*C21/100</f>
        <v>29.7</v>
      </c>
      <c r="D25" s="443" t="s">
        <v>195</v>
      </c>
      <c r="E25" s="444">
        <f>'[1]1ДЕНЬ '!AK30+'[1]1ДЕНЬ '!AK35+'[1]1ДЕНЬ '!AK36+'[1]1ДЕНЬ '!AK37+'[1]1ДЕНЬ '!AK38+'[1]1ДЕНЬ '!AK40</f>
        <v>30</v>
      </c>
      <c r="F25" s="450">
        <f>'[1]2 день'!AO30+'[1]2 день'!AO35+'[1]2 день'!AO36+'[1]2 день'!AO37+'[1]2 день'!AO38+'[1]2 день'!AO40</f>
        <v>56</v>
      </c>
      <c r="G25" s="451">
        <f>'[1]3 день '!AK30+'[1]3 день '!AK35+'[1]3 день '!AK36+'[1]3 день '!AK37+'[1]3 день '!AK38+'[1]3 день '!AK40</f>
        <v>0</v>
      </c>
      <c r="H25" s="446">
        <f>'[1]4 день'!AM30+'[1]4 день'!AM35+'[1]4 день'!AM36+'[1]4 день'!AM37+'[1]4 день'!AM38+'[1]4 день'!AM40</f>
        <v>38.299999999999997</v>
      </c>
      <c r="I25" s="446">
        <f>'[1]5 день'!AN30+'[1]5 день'!AN35+'[1]5 день'!AN36+'[1]5 день'!AN37+'[1]5 день'!AN38+'[1]5 день'!AN40</f>
        <v>41.8</v>
      </c>
      <c r="J25" s="451">
        <f>'[1]6 день'!AT30+'[1]6 день'!AT35+'[1]6 день'!AT36+'[1]6 день'!AT37+'[1]6 день'!AT38+'[1]6 день'!AT40</f>
        <v>32</v>
      </c>
      <c r="K25" s="451">
        <f>'[1]7 день '!AL30+'[1]7 день '!AL35+'[1]7 день '!AL36+'[1]7 день '!AL37+'[1]7 день '!AL38+'[1]7 день '!AL40</f>
        <v>35</v>
      </c>
      <c r="L25" s="451">
        <f>'[1]8 день '!AO35+'[1]8 день '!AO36+'[1]8 день '!AO37+'[1]8 день '!AO38+'[1]8 день '!AO30+'[1]8 день '!AO40</f>
        <v>30</v>
      </c>
      <c r="M25" s="451">
        <f>'[1]9день'!AO35+'[1]9день'!AO36+'[1]9день'!AO37+'[1]9день'!AO38+'[1]9день'!AO30+'[1]9день'!AO40</f>
        <v>6</v>
      </c>
      <c r="N25" s="446">
        <f>'[1]10день'!AM35+'[1]10день'!AM30+'[1]10день'!AM36+'[1]10день'!AM37+'[1]10день'!AM38+'[1]10день'!AM40</f>
        <v>36</v>
      </c>
      <c r="O25" s="451">
        <f>'[1]11день'!AL30+'[1]11день'!AL35+'[1]11день'!AL36+'[1]11день'!AL37+'[1]11день'!AL38+'[1]11день'!AL40</f>
        <v>0</v>
      </c>
      <c r="P25" s="451">
        <f>'[1]12день'!AL30+'[1]12день'!AL35+'[1]12день'!AL36+'[1]12день'!AL37+'[1]12день'!AL38+'[1]12день'!AL40</f>
        <v>65</v>
      </c>
      <c r="Q25" s="446">
        <f>'[1]13ДЕНЬ'!AK30+'[1]13ДЕНЬ'!AK35+'[1]13ДЕНЬ'!AK36+'[1]13ДЕНЬ'!AK37+'[1]13ДЕНЬ'!AK38+'[1]13ДЕНЬ'!AK40</f>
        <v>6</v>
      </c>
      <c r="R25" s="446">
        <f>'[1]14 день'!AL30+'[1]14 день'!AL35+'[1]14 день'!AL36+'[1]14 день'!AL37+'[1]14 день'!AL38+'[1]14 день'!AL40</f>
        <v>0</v>
      </c>
      <c r="S25" s="451">
        <f>'[1]15 день'!AL30+'[1]15 день'!AL35+'[1]15 день'!AL36+'[1]15 день'!AL37+'[1]15 день'!AL38+'[1]15 день'!AL40</f>
        <v>30</v>
      </c>
      <c r="T25" s="451">
        <f>'[1]16 день'!AM30+'[1]16 день'!AM35+'[1]16 день'!AM36+'[1]16 день'!AM37+'[1]16 день'!AM38+'[1]16 день'!AM40</f>
        <v>59</v>
      </c>
      <c r="U25" s="451">
        <f>'[1]17 день'!AM30+'[1]17 день'!AM35+'[1]17 день'!AM36+'[1]17 день'!AM37+'[1]17 день'!AM38+'[1]17 день'!AM40</f>
        <v>32</v>
      </c>
      <c r="V25" s="451">
        <f>'[1]18 день'!AT30+'[1]18 день'!AT35+'[1]18 день'!AT36+'[1]18 день'!AT37+'[1]18 день'!AT38+'[1]18 день'!AT40</f>
        <v>40</v>
      </c>
      <c r="W25" s="447">
        <f t="shared" si="0"/>
        <v>537.1</v>
      </c>
      <c r="X25" s="448">
        <f>W25/X20</f>
        <v>29.838888888888889</v>
      </c>
      <c r="Y25" s="308">
        <f t="shared" si="1"/>
        <v>-39.719416386083054</v>
      </c>
      <c r="AA25" s="454" t="s">
        <v>273</v>
      </c>
      <c r="AB25" s="596" t="s">
        <v>274</v>
      </c>
      <c r="AC25" s="597"/>
      <c r="AD25" s="597"/>
      <c r="AE25" s="597"/>
      <c r="AF25" s="597"/>
      <c r="AG25" s="597"/>
      <c r="AH25" s="597"/>
      <c r="AI25" s="597"/>
      <c r="AJ25" s="597"/>
      <c r="AK25" s="597"/>
      <c r="AL25" s="597"/>
      <c r="AM25" s="597"/>
      <c r="AN25" s="598"/>
    </row>
    <row r="26" spans="1:40" ht="17.25" customHeight="1" thickBot="1">
      <c r="A26" s="455" t="s">
        <v>198</v>
      </c>
      <c r="B26" s="456">
        <v>16.5</v>
      </c>
      <c r="C26" s="442">
        <f>B26*C21/100</f>
        <v>9.9</v>
      </c>
      <c r="D26" s="443" t="s">
        <v>195</v>
      </c>
      <c r="E26" s="444">
        <f>'[1]1ДЕНЬ '!AK53+'[1]1ДЕНЬ '!AK91</f>
        <v>0</v>
      </c>
      <c r="F26" s="450">
        <f>'[1]2 день'!AO53+'[1]2 день'!AO91</f>
        <v>0</v>
      </c>
      <c r="G26" s="451">
        <f>'[1]3 день '!AK53+'[1]3 день '!AK91</f>
        <v>15</v>
      </c>
      <c r="H26" s="446">
        <f>'[1]4 день'!AM53+'[1]4 день'!AM91</f>
        <v>0</v>
      </c>
      <c r="I26" s="446">
        <f>'[1]5 день'!AN53+'[1]5 день'!AN91</f>
        <v>0</v>
      </c>
      <c r="J26" s="451">
        <f>'[1]6 день'!AT53+'[1]6 день'!AT91</f>
        <v>0</v>
      </c>
      <c r="K26" s="451">
        <f>'[1]7 день '!AL53+'[1]7 день '!AL91</f>
        <v>0</v>
      </c>
      <c r="L26" s="451">
        <f>'[1]8 день '!AO53+'[1]8 день '!AO91</f>
        <v>15</v>
      </c>
      <c r="M26" s="451">
        <f>'[1]9день'!AO53+'[1]9день'!AO91</f>
        <v>52.5</v>
      </c>
      <c r="N26" s="446">
        <f>'[1]10день'!AM53+'[1]10день'!AM91</f>
        <v>0</v>
      </c>
      <c r="O26" s="451">
        <f>'[1]11день'!AL53+'[1]11день'!AL91</f>
        <v>64</v>
      </c>
      <c r="P26" s="451">
        <f>'[1]12день'!AL53+'[1]12день'!AL91</f>
        <v>0</v>
      </c>
      <c r="Q26" s="446">
        <f>'[1]13ДЕНЬ'!AK53+'[1]13ДЕНЬ'!AK91</f>
        <v>0</v>
      </c>
      <c r="R26" s="446">
        <f>'[1]14 день'!AL53+'[1]14 день'!AL91</f>
        <v>34.5</v>
      </c>
      <c r="S26" s="451">
        <f>'[1]15 день'!AL53+'[1]15 день'!AL91</f>
        <v>0</v>
      </c>
      <c r="T26" s="451">
        <f>'[1]16 день'!AM53+'[1]16 день'!AM91</f>
        <v>0</v>
      </c>
      <c r="U26" s="451">
        <f>'[1]17 день'!AM53+'[1]17 день'!AM91</f>
        <v>0</v>
      </c>
      <c r="V26" s="451">
        <f>'[1]18 день'!AT53+'[1]18 день'!AT91</f>
        <v>0</v>
      </c>
      <c r="W26" s="447">
        <f t="shared" si="0"/>
        <v>181</v>
      </c>
      <c r="X26" s="448">
        <f>W26/X20</f>
        <v>10.055555555555555</v>
      </c>
      <c r="Y26" s="308">
        <f t="shared" si="1"/>
        <v>-39.057239057239059</v>
      </c>
      <c r="AA26" s="454" t="s">
        <v>275</v>
      </c>
      <c r="AB26" s="600" t="s">
        <v>276</v>
      </c>
      <c r="AC26" s="600"/>
      <c r="AD26" s="600"/>
      <c r="AE26" s="600"/>
      <c r="AF26" s="600"/>
      <c r="AG26" s="600"/>
      <c r="AH26" s="600"/>
      <c r="AI26" s="600"/>
      <c r="AJ26" s="600"/>
      <c r="AK26" s="600"/>
      <c r="AL26" s="600"/>
      <c r="AM26" s="600"/>
      <c r="AN26" s="601"/>
    </row>
    <row r="27" spans="1:40" ht="18.75" thickBot="1">
      <c r="A27" s="449" t="s">
        <v>199</v>
      </c>
      <c r="B27" s="456">
        <v>205.7</v>
      </c>
      <c r="C27" s="442">
        <f>B27*C21/100</f>
        <v>123.42</v>
      </c>
      <c r="D27" s="443" t="s">
        <v>195</v>
      </c>
      <c r="E27" s="444">
        <f>'[1]1ДЕНЬ '!AK42*80/100</f>
        <v>177.28</v>
      </c>
      <c r="F27" s="450">
        <f>'[1]2 день'!AO42*80/100</f>
        <v>29.6</v>
      </c>
      <c r="G27" s="451">
        <f>'[1]3 день '!AK42*80/100</f>
        <v>144</v>
      </c>
      <c r="H27" s="446">
        <f>'[1]4 день'!AM42*80/100</f>
        <v>184</v>
      </c>
      <c r="I27" s="446">
        <f>'[1]5 день'!AN42*80/100</f>
        <v>40</v>
      </c>
      <c r="J27" s="451">
        <f>'[1]6 день'!AT42*80/100</f>
        <v>64</v>
      </c>
      <c r="K27" s="451">
        <f>'[1]7 день '!AL42*80/100</f>
        <v>205.28</v>
      </c>
      <c r="L27" s="451">
        <f>'[1]8 день '!AO42*80/100</f>
        <v>337.52</v>
      </c>
      <c r="M27" s="451">
        <f>'[1]9день'!AO42*80/100</f>
        <v>17.28</v>
      </c>
      <c r="N27" s="446">
        <f>'[1]10день'!AM42*80/100</f>
        <v>25.6</v>
      </c>
      <c r="O27" s="451">
        <f>'[1]11день'!AL42*80/100</f>
        <v>0</v>
      </c>
      <c r="P27" s="451">
        <f>'[1]12день'!AL42*80/100</f>
        <v>96</v>
      </c>
      <c r="Q27" s="446">
        <f>'[1]13ДЕНЬ'!AK42*80/100</f>
        <v>234.88</v>
      </c>
      <c r="R27" s="446">
        <f>'[1]14 день'!AL42*80/100</f>
        <v>85.12</v>
      </c>
      <c r="S27" s="451">
        <f>'[1]15 день'!AL42*80/100</f>
        <v>236.8</v>
      </c>
      <c r="T27" s="451">
        <f>'[1]16 день'!AM42*80/100</f>
        <v>37.28</v>
      </c>
      <c r="U27" s="451">
        <f>'[1]17 день'!AM42*80/100</f>
        <v>196.4</v>
      </c>
      <c r="V27" s="451">
        <f>'[1]18 день'!AT42*80/100</f>
        <v>96</v>
      </c>
      <c r="W27" s="447">
        <f t="shared" si="0"/>
        <v>2207.0399999999995</v>
      </c>
      <c r="X27" s="448">
        <f>W27/X20</f>
        <v>122.6133333333333</v>
      </c>
      <c r="Y27" s="308">
        <f t="shared" si="1"/>
        <v>-40.392156862745111</v>
      </c>
      <c r="AA27" s="454" t="s">
        <v>277</v>
      </c>
      <c r="AB27" s="606" t="s">
        <v>278</v>
      </c>
      <c r="AC27" s="607"/>
      <c r="AD27" s="607"/>
      <c r="AE27" s="607"/>
      <c r="AF27" s="607"/>
      <c r="AG27" s="607"/>
      <c r="AH27" s="607"/>
      <c r="AI27" s="607"/>
      <c r="AJ27" s="607"/>
      <c r="AK27" s="607"/>
      <c r="AL27" s="607"/>
      <c r="AM27" s="607"/>
      <c r="AN27" s="608"/>
    </row>
    <row r="28" spans="1:40" ht="18.75" thickBot="1">
      <c r="A28" s="449" t="s">
        <v>200</v>
      </c>
      <c r="B28" s="456">
        <v>308</v>
      </c>
      <c r="C28" s="442">
        <f>B28*C21/100</f>
        <v>184.8</v>
      </c>
      <c r="D28" s="443" t="s">
        <v>195</v>
      </c>
      <c r="E28" s="444">
        <f>'[1]1ДЕНЬ '!AK26+'[1]1ДЕНЬ '!AK31+'[1]1ДЕНЬ '!AK44+'[1]1ДЕНЬ '!AK51+'[1]1ДЕНЬ '!AK58+'[1]1ДЕНЬ '!AK61+'[1]1ДЕНЬ '!AK61+'[1]1ДЕНЬ '!AK62+'[1]1ДЕНЬ '!AK64+'[1]1ДЕНЬ '!AK67+('[1]1ДЕНЬ '!AK78*3)</f>
        <v>236</v>
      </c>
      <c r="F28" s="444">
        <f>'[1]2 день'!AO26+'[1]2 день'!AO31+'[1]2 день'!AO44+'[1]2 день'!AO51+'[1]2 день'!AO58+'[1]2 день'!AO61+'[1]2 день'!AO62+'[1]2 день'!AO64+'[1]2 день'!AO67+('[1]2 день'!AO78*3)</f>
        <v>257.7</v>
      </c>
      <c r="G28" s="451">
        <f>'[1]3 день '!AK26+'[1]3 день '!AK31+'[1]3 день '!AK44+'[1]3 день '!AK51+'[1]3 день '!AK58+'[1]3 день '!AK61+'[1]3 день '!AK62+'[1]3 день '!AK64+'[1]3 день '!AK67+'[1]3 день '!AK78*3</f>
        <v>45</v>
      </c>
      <c r="H28" s="446">
        <f>'[1]4 день'!AM26+'[1]4 день'!AM31+'[1]4 день'!AM44+'[1]4 день'!AM51+'[1]4 день'!AM58+'[1]4 день'!AM61+'[1]4 день'!AM62+'[1]4 день'!AM64+'[1]4 день'!AM67+'[1]4 день'!AM78</f>
        <v>174.8</v>
      </c>
      <c r="I28" s="446">
        <f>'[1]5 день'!AN26+'[1]5 день'!AN31+'[1]5 день'!AN44+'[1]5 день'!AN51+'[1]5 день'!AN58+'[1]5 день'!AN61+'[1]5 день'!AN62+'[1]5 день'!AN64+'[1]5 день'!AN67+('[1]5 день'!AN78*3)</f>
        <v>175.7</v>
      </c>
      <c r="J28" s="451">
        <f>('[1]6 день'!AT26+'[1]6 день'!AT31+'[1]6 день'!AT44+'[1]6 день'!AT51+'[1]6 день'!AT58+'[1]6 день'!AT61+'[1]6 день'!AT62+'[1]6 день'!AT64+'[1]6 день'!AT67)*80/100+('[1]6 день'!AT78*3)</f>
        <v>522.88</v>
      </c>
      <c r="K28" s="451">
        <f>('[1]7 день '!AL26+'[1]7 день '!AL31+'[1]7 день '!AL44+'[1]7 день '!AL51+'[1]7 день '!AL58+'[1]7 день '!AL61+'[1]7 день '!AL62+'[1]7 день '!AL64+'[1]7 день '!AL67)*80/100+'[1]7 день '!AL78*3</f>
        <v>209.76</v>
      </c>
      <c r="L28" s="451">
        <f>('[1]8 день '!AO26+'[1]8 день '!AO31+'[1]8 день '!AO44+'[1]8 день '!AO51+'[1]8 день '!AO58+'[1]8 день '!AO61+'[1]8 день '!AO62+'[1]8 день '!AO64+'[1]8 день '!AO67)*80/100+'[1]8 день '!AO78*3</f>
        <v>81.84</v>
      </c>
      <c r="M28" s="451">
        <f>('[1]9день'!AO26+'[1]9день'!AO31+'[1]9день'!AO44+'[1]9день'!AO51+'[1]9день'!AO58+'[1]9день'!AO61+'[1]9день'!AO62+'[1]9день'!AO64+'[1]9день'!AO67)*80/100+'[1]9день'!AO78*3</f>
        <v>214.56</v>
      </c>
      <c r="N28" s="446">
        <f>('[1]10день'!AM26+'[1]10день'!AM31+'[1]10день'!AM44+'[1]10день'!AM51+'[1]10день'!AM58+'[1]10день'!AM61+'[1]10день'!AM62+'[1]10день'!AM64+'[1]10день'!AM67)*80/100+'[1]10день'!AM78*3</f>
        <v>146.96</v>
      </c>
      <c r="O28" s="451">
        <f>('[1]11день'!AL26+'[1]11день'!AL31+'[1]11день'!AL44+'[1]11день'!AL51+'[1]11день'!AL58+'[1]11день'!AL61+'[1]11день'!AL62+'[1]11день'!AL64+'[1]11день'!AL67)*80/100+'[1]11день'!AL78*3</f>
        <v>337.64</v>
      </c>
      <c r="P28" s="451">
        <f>('[1]12день'!AL26+'[1]12день'!AL31+'[1]12день'!AL44+'[1]12день'!AL51+'[1]12день'!AL58+'[1]12день'!AL61+'[1]12день'!AL62+'[1]12день'!AL64+'[1]12день'!AL67)*80/100+'[1]12день'!AL78*3</f>
        <v>134.9</v>
      </c>
      <c r="Q28" s="446">
        <f>('[1]13ДЕНЬ'!AK26+'[1]13ДЕНЬ'!AK31+'[1]13ДЕНЬ'!AK44+'[1]13ДЕНЬ'!AK51+'[1]13ДЕНЬ'!AK58+'[1]13ДЕНЬ'!AK61+'[1]13ДЕНЬ'!AK62+'[1]13ДЕНЬ'!AK64+'[1]13ДЕНЬ'!AK67)*80/100+'[1]13ДЕНЬ'!AK78*3</f>
        <v>101.44</v>
      </c>
      <c r="R28" s="446">
        <f>('[1]14 день'!AL26+'[1]14 день'!AL31+'[1]14 день'!AL44+'[1]14 день'!AL51+'[1]14 день'!AL58+'[1]14 день'!AL61+'[1]14 день'!AL62+'[1]14 день'!AL64+'[1]14 день'!AL67)*80/100+'[1]14 день'!AL78*3</f>
        <v>222.5</v>
      </c>
      <c r="S28" s="451">
        <f>('[1]15 день'!AL26+'[1]15 день'!AL31+'[1]15 день'!AL44+'[1]15 день'!AL51+'[1]15 день'!AL58+'[1]15 день'!AL61+'[1]15 день'!AL62+'[1]15 день'!AL64+'[1]15 день'!AL67)*80/100+'[1]15 день'!AL78*3</f>
        <v>163.04</v>
      </c>
      <c r="T28" s="451">
        <f>('[1]16 день'!AM26+'[1]16 день'!AM31+'[1]16 день'!AM44+'[1]16 день'!AM51+'[1]16 день'!AM58+'[1]16 день'!AM61+'[1]16 день'!AM62+'[1]16 день'!AM64+'[1]16 день'!AM67)*80/100+'[1]16 день'!AM78*3</f>
        <v>136.29999999999998</v>
      </c>
      <c r="U28" s="451">
        <f>('[1]17 день'!AM26+'[1]17 день'!AM31+'[1]17 день'!AM44+'[1]17 день'!AM51+'[1]17 день'!AM58+'[1]17 день'!AM61+'[1]17 день'!AM62+'[1]17 день'!AM64+'[1]17 день'!AM67)*80/100+'[1]17 день'!AM78*3</f>
        <v>125.12</v>
      </c>
      <c r="V28" s="451">
        <f>('[1]18 день'!AT26+'[1]18 день'!AT31+'[1]18 день'!AT44+'[1]18 день'!AT51+'[1]18 день'!AT58+'[1]18 день'!AT61+'[1]18 день'!AT62+'[1]18 день'!AT64+'[1]18 день'!AT67)*80/100+'[1]18 день'!AT78*3</f>
        <v>115.48</v>
      </c>
      <c r="W28" s="447">
        <f t="shared" si="0"/>
        <v>3401.62</v>
      </c>
      <c r="X28" s="448">
        <f>W28/X20</f>
        <v>188.97888888888889</v>
      </c>
      <c r="Y28" s="308">
        <f t="shared" si="1"/>
        <v>-38.643217893217887</v>
      </c>
      <c r="AA28" s="454" t="s">
        <v>279</v>
      </c>
      <c r="AB28" s="599" t="s">
        <v>280</v>
      </c>
      <c r="AC28" s="600"/>
      <c r="AD28" s="600"/>
      <c r="AE28" s="600"/>
      <c r="AF28" s="600"/>
      <c r="AG28" s="600"/>
      <c r="AH28" s="600"/>
      <c r="AI28" s="600"/>
      <c r="AJ28" s="600"/>
      <c r="AK28" s="600"/>
      <c r="AL28" s="600"/>
      <c r="AM28" s="600"/>
      <c r="AN28" s="601"/>
    </row>
    <row r="29" spans="1:40" ht="30" customHeight="1" thickBot="1">
      <c r="A29" s="449" t="s">
        <v>201</v>
      </c>
      <c r="B29" s="456">
        <v>203.5</v>
      </c>
      <c r="C29" s="457">
        <f>B29*C21/100</f>
        <v>122.1</v>
      </c>
      <c r="D29" s="443" t="s">
        <v>195</v>
      </c>
      <c r="E29" s="444">
        <f>'[1]1ДЕНЬ '!AK25+'[1]1ДЕНЬ '!AK27+'[1]1ДЕНЬ '!AK28+'[1]1ДЕНЬ '!AK82+'[1]1ДЕНЬ '!AK83+'[1]1ДЕНЬ '!AK84+'[1]1ДЕНЬ '!AK85+'[1]1ДЕНЬ '!AK86+'[1]1ДЕНЬ '!AK92+'[1]1ДЕНЬ '!AK94+'[1]1ДЕНЬ '!AK95+'[1]1ДЕНЬ '!AK96</f>
        <v>180</v>
      </c>
      <c r="F29" s="450">
        <f>'[1]2 день'!AO25+'[1]2 день'!AO27+'[1]2 день'!AO28+'[1]2 день'!AO82+'[1]2 день'!AO83+'[1]2 день'!AO84+'[1]2 день'!AO85+'[1]2 день'!AO86+'[1]2 день'!AO94+'[1]2 день'!AO95+'[1]2 день'!AO96+'[1]2 день'!AO78</f>
        <v>29</v>
      </c>
      <c r="G29" s="451">
        <f>'[1]3 день '!AK25+'[1]3 день '!AK27+'[1]3 день '!AK28+'[1]3 день '!AK82+'[1]3 день '!AK83+'[1]3 день '!AK84+'[1]3 день '!AK85+'[1]3 день '!AK86+'[1]3 день '!AK94+'[1]3 день '!AK95+'[1]3 день '!AK96</f>
        <v>21</v>
      </c>
      <c r="H29" s="446">
        <f>'[1]4 день'!AM25+'[1]4 день'!AM27+'[1]4 день'!AM28+'[1]4 день'!AM82+'[1]4 день'!AM83+'[1]4 день'!AM84+'[1]4 день'!AM85+'[1]4 день'!AM86+'[1]4 день'!AM94+'[1]4 день'!AM95+'[1]4 день'!AM96</f>
        <v>21</v>
      </c>
      <c r="I29" s="446">
        <f>'[1]5 день'!AN25+'[1]5 день'!AN27+'[1]5 день'!AN28+'[1]5 день'!AN82+'[1]5 день'!AN83+'[1]5 день'!AN84+'[1]5 день'!AN85+'[1]5 день'!AN86+'[1]5 день'!AN92+'[1]5 день'!AN94+'[1]5 день'!AN95+'[1]5 день'!AN96</f>
        <v>0</v>
      </c>
      <c r="J29" s="451">
        <f>'[1]6 день'!AT25+'[1]6 день'!AT27+'[1]6 день'!AT28+'[1]6 день'!AT82+'[1]6 день'!AT83+'[1]6 день'!AT84+'[1]6 день'!AT85+'[1]6 день'!AT86+'[1]6 день'!AT92+'[1]6 день'!AT94+'[1]6 день'!AT95+'[1]6 день'!AT96</f>
        <v>223.6</v>
      </c>
      <c r="K29" s="451">
        <f>'[1]7 день '!AL25+'[1]7 день '!AL27+'[1]7 день '!AL28+'[1]7 день '!AL82+'[1]7 день '!AL83+'[1]7 день '!AL84+'[1]7 день '!AL85+'[1]7 день '!AL86+'[1]7 день '!AL92+'[1]7 день '!AL94+'[1]7 день '!AL95+'[1]7 день '!AL96</f>
        <v>229</v>
      </c>
      <c r="L29" s="451">
        <f>'[1]8 день '!AO25+'[1]8 день '!AO27+'[1]8 день '!AO28+'[1]8 день '!AO82+'[1]8 день '!AO83+'[1]8 день '!AO84+'[1]8 день '!AO85+'[1]8 день '!AO86+'[1]8 день '!AO92+'[1]8 день '!AO94+'[1]8 день '!AO95+'[1]8 день '!AO96</f>
        <v>22.5</v>
      </c>
      <c r="M29" s="451">
        <f>'[1]9день'!AO25+'[1]9день'!AO27+'[1]9день'!AO28+'[1]9день'!AO82+'[1]9день'!AO83+'[1]9день'!AO84+'[1]9день'!AO85+'[1]9день'!AO86+'[1]9день'!AO92+'[1]9день'!AO94+'[1]9день'!AO95+'[1]9день'!AO96</f>
        <v>249</v>
      </c>
      <c r="N29" s="446">
        <f>'[1]10день'!AM25+'[1]10день'!AM27+'[1]10день'!AM28+'[1]10день'!AM82+'[1]10день'!AM83+'[1]10день'!AM84+'[1]10день'!AM85+'[1]10день'!AM86+'[1]10день'!AM92+'[1]10день'!AM94+'[1]10день'!AM95+'[1]10день'!AM96</f>
        <v>220</v>
      </c>
      <c r="O29" s="451">
        <f>'[1]11день'!AL25+'[1]11день'!AL27+'[1]11день'!AL28+'[1]11день'!AL82+'[1]11день'!AL83+'[1]11день'!AL84+'[1]11день'!AL85+'[1]11день'!AL86+'[1]11день'!AL92+'[1]11день'!AL94+'[1]11день'!AL95+'[1]11день'!AL96</f>
        <v>95</v>
      </c>
      <c r="P29" s="451">
        <f>'[1]12день'!AL25+'[1]12день'!AL27+'[1]12день'!AL28+'[1]12день'!AL82+'[1]12день'!AL83+'[1]12день'!AL84+'[1]12день'!AL85+'[1]12день'!AL86+'[1]12день'!AL92+'[1]12день'!AL94+'[1]12день'!AL95+'[1]12день'!AL96</f>
        <v>29</v>
      </c>
      <c r="Q29" s="446">
        <f>'[1]13ДЕНЬ'!AK25+'[1]13ДЕНЬ'!AK27+'[1]13ДЕНЬ'!AK28+'[1]13ДЕНЬ'!AK82+'[1]13ДЕНЬ'!AK83+'[1]13ДЕНЬ'!AK84+'[1]13ДЕНЬ'!AK85+'[1]13ДЕНЬ'!AK86+'[1]13ДЕНЬ'!AK94+'[1]13ДЕНЬ'!AK95+'[1]13ДЕНЬ'!AK95</f>
        <v>22.7</v>
      </c>
      <c r="R29" s="446">
        <f>'[1]14 день'!AL25+'[1]14 день'!AL27+'[1]14 день'!AL28+'[1]14 день'!AL82+'[1]14 день'!AL83+'[1]14 день'!AL84+'[1]14 день'!AL85+'[1]14 день'!AL86+'[1]14 день'!AL92+'[1]14 день'!AL94+'[1]14 день'!AL95+'[1]14 день'!AL96</f>
        <v>170</v>
      </c>
      <c r="S29" s="451">
        <f>'[1]15 день'!AL25+'[1]15 день'!AL27+'[1]15 день'!AL28+'[1]15 день'!AL82+'[1]15 день'!AL83+'[1]15 день'!AL84+'[1]15 день'!AL85+'[1]15 день'!AL86+'[1]15 день'!AL94+'[1]15 день'!AL94+'[1]15 день'!AL95+'[1]15 день'!AL96</f>
        <v>242.3</v>
      </c>
      <c r="T29" s="451">
        <f>'[1]16 день'!AM25+'[1]16 день'!AM27+'[1]16 день'!AM28+'[1]16 день'!AM82+'[1]16 день'!AM83+'[1]16 день'!AM84+'[1]16 день'!AM85+'[1]16 день'!AM86+'[1]16 день'!AM92+'[1]16 день'!AM94+'[1]16 день'!AM95+'[1]16 день'!AM96</f>
        <v>204</v>
      </c>
      <c r="U29" s="451">
        <f>'[1]17 день'!AM25+'[1]17 день'!AM27+'[1]17 день'!AM28+'[1]17 день'!AM82+'[1]17 день'!AM83+'[1]17 день'!AM84+'[1]17 день'!AM85+'[1]17 день'!AM86+'[1]17 день'!AM92+'[1]17 день'!AM94+'[1]17 день'!AM95+'[1]17 день'!AM96</f>
        <v>37.5</v>
      </c>
      <c r="V29" s="451">
        <f>'[1]18 день'!AT25+'[1]18 день'!AT27+'[1]18 день'!AT28+'[1]18 день'!AT82+'[1]18 день'!AT83+'[1]18 день'!AT84+'[1]18 день'!AT85+'[1]18 день'!AT86+'[1]18 день'!AT92+'[1]18 день'!AT94+'[1]18 день'!AT95+'[1]18 день'!AT96</f>
        <v>231</v>
      </c>
      <c r="W29" s="447">
        <f t="shared" si="0"/>
        <v>2226.6</v>
      </c>
      <c r="X29" s="448">
        <f>W29/X20</f>
        <v>123.69999999999999</v>
      </c>
      <c r="Y29" s="308">
        <f t="shared" si="1"/>
        <v>-39.213759213759218</v>
      </c>
      <c r="AA29" s="454" t="s">
        <v>281</v>
      </c>
      <c r="AB29" s="590" t="s">
        <v>282</v>
      </c>
      <c r="AC29" s="591"/>
      <c r="AD29" s="591"/>
      <c r="AE29" s="591"/>
      <c r="AF29" s="591"/>
      <c r="AG29" s="591"/>
      <c r="AH29" s="591"/>
      <c r="AI29" s="591"/>
      <c r="AJ29" s="591"/>
      <c r="AK29" s="591"/>
      <c r="AL29" s="591"/>
      <c r="AM29" s="591"/>
      <c r="AN29" s="592"/>
    </row>
    <row r="30" spans="1:40" ht="31.5" customHeight="1" thickBot="1">
      <c r="A30" s="449" t="s">
        <v>202</v>
      </c>
      <c r="B30" s="456">
        <v>16.5</v>
      </c>
      <c r="C30" s="457">
        <f>B30*C21/100</f>
        <v>9.9</v>
      </c>
      <c r="D30" s="443" t="s">
        <v>195</v>
      </c>
      <c r="E30" s="444">
        <f>'[1]1ДЕНЬ '!AK47</f>
        <v>45</v>
      </c>
      <c r="F30" s="450">
        <f>'[1]2 день'!AO48</f>
        <v>0</v>
      </c>
      <c r="G30" s="451">
        <f>'[1]3 день '!AK47</f>
        <v>0</v>
      </c>
      <c r="H30" s="446">
        <f>'[1]4 день'!AM47</f>
        <v>0</v>
      </c>
      <c r="I30" s="446">
        <f>'[1]5 день'!AN47</f>
        <v>45</v>
      </c>
      <c r="J30" s="451">
        <f>'[1]6 день'!AT47</f>
        <v>0</v>
      </c>
      <c r="K30" s="451">
        <f>'[1]7 день '!AL47</f>
        <v>0</v>
      </c>
      <c r="L30" s="451">
        <f>'[1]8 день '!AO47</f>
        <v>0</v>
      </c>
      <c r="M30" s="451">
        <f>'[1]9день'!AO47</f>
        <v>0</v>
      </c>
      <c r="N30" s="446">
        <f>'[1]10день'!AM47</f>
        <v>0</v>
      </c>
      <c r="O30" s="451">
        <f>'[1]11день'!AL47</f>
        <v>0</v>
      </c>
      <c r="P30" s="451">
        <f>'[1]12день'!AL47</f>
        <v>0</v>
      </c>
      <c r="Q30" s="446">
        <f>'[1]13ДЕНЬ'!AK47</f>
        <v>30</v>
      </c>
      <c r="R30" s="446">
        <f>'[1]14 день'!AL47</f>
        <v>50</v>
      </c>
      <c r="S30" s="451">
        <f>'[1]15 день'!AL47</f>
        <v>0</v>
      </c>
      <c r="T30" s="451">
        <f>'[1]16 день'!AM47</f>
        <v>0</v>
      </c>
      <c r="U30" s="451">
        <f>'[1]17 день'!AM47</f>
        <v>8</v>
      </c>
      <c r="V30" s="451">
        <f>'[1]18 день'!AT47</f>
        <v>0</v>
      </c>
      <c r="W30" s="447">
        <f t="shared" si="0"/>
        <v>178</v>
      </c>
      <c r="X30" s="448">
        <f>W30/X20</f>
        <v>9.8888888888888893</v>
      </c>
      <c r="Y30" s="308">
        <f t="shared" si="1"/>
        <v>-40.067340067340062</v>
      </c>
      <c r="AA30" s="458" t="s">
        <v>283</v>
      </c>
      <c r="AB30" s="593" t="s">
        <v>284</v>
      </c>
      <c r="AC30" s="594"/>
      <c r="AD30" s="594"/>
      <c r="AE30" s="594"/>
      <c r="AF30" s="594"/>
      <c r="AG30" s="594"/>
      <c r="AH30" s="594"/>
      <c r="AI30" s="594"/>
      <c r="AJ30" s="594"/>
      <c r="AK30" s="594"/>
      <c r="AL30" s="594"/>
      <c r="AM30" s="594"/>
      <c r="AN30" s="595"/>
    </row>
    <row r="31" spans="1:40" ht="36" customHeight="1" thickBot="1">
      <c r="A31" s="455" t="s">
        <v>203</v>
      </c>
      <c r="B31" s="459">
        <v>220</v>
      </c>
      <c r="C31" s="457">
        <f>B31*C21/100</f>
        <v>132</v>
      </c>
      <c r="D31" s="443" t="s">
        <v>195</v>
      </c>
      <c r="E31" s="460">
        <f>('[1]1ДЕНЬ '!AK45*50)+('[1]1ДЕНЬ '!AK49*8)+('[1]1ДЕНЬ '!AK71*200)+('[1]1ДЕНЬ '!AK88*10)</f>
        <v>0</v>
      </c>
      <c r="F31" s="461">
        <f>('[1]2 день'!AO45*50)+('[1]2 день'!AO49*8)+('[1]2 день'!AO71*200)+('[1]2 день'!AO88*10)</f>
        <v>200</v>
      </c>
      <c r="G31" s="462">
        <f>('[1]3 день '!AK45*50)+('[1]3 день '!AK49*8)+('[1]3 день '!AK71*200)+('[1]3 день '!AK88*10)</f>
        <v>200</v>
      </c>
      <c r="H31" s="463">
        <f>('[1]4 день'!AM45*50)+('[1]4 день'!AM49*8)+('[1]4 день'!AM71*200)+('[1]4 день'!AM88*10)</f>
        <v>200</v>
      </c>
      <c r="I31" s="463">
        <f>('[1]5 день'!AN45*50)+('[1]5 день'!AN49*8)+('[1]5 день'!AN71*200)+('[1]5 день'!AN88*10)</f>
        <v>200</v>
      </c>
      <c r="J31" s="462">
        <f>('[1]6 день'!AT45*50)+('[1]6 день'!AT49*8)+('[1]6 день'!AT71*200)+('[1]6 день'!AT88*10)</f>
        <v>200</v>
      </c>
      <c r="K31" s="462">
        <f>('[1]7 день '!AL45*50)+('[1]7 день '!AL49*8)+('[1]7 день '!AL71*200)+('[1]7 день '!AL88*10)</f>
        <v>200</v>
      </c>
      <c r="L31" s="462">
        <f>('[1]8 день '!AO45*50)+('[1]8 день '!AO49*8)+('[1]8 день '!AO71*200)+('[1]8 день '!AO88*10)</f>
        <v>200</v>
      </c>
      <c r="M31" s="462">
        <f>('[1]9день'!AO45*50)+('[1]9день'!AO49*8)+('[1]9день'!AO71*200)+('[1]9день'!AO88*10)</f>
        <v>0</v>
      </c>
      <c r="N31" s="463">
        <f>('[1]10день'!AM45*50)+('[1]10день'!AM49*8)+('[1]10день'!AM71*200)+('[1]10день'!AM88*10)</f>
        <v>200</v>
      </c>
      <c r="O31" s="462">
        <f>('[1]11день'!AL45*50)+('[1]11день'!AL49*8)+('[1]11день'!AL71*200)+('[1]11день'!AL88*10)</f>
        <v>200</v>
      </c>
      <c r="P31" s="462">
        <f>('[1]12день'!AL45*50)+('[1]12день'!AL49*8)+('[1]12день'!AL71*200)+('[1]12день'!AL88*10)</f>
        <v>200</v>
      </c>
      <c r="Q31" s="463">
        <f>('[1]13ДЕНЬ'!AK45*50)+('[1]13ДЕНЬ'!AK49*8)+('[1]13ДЕНЬ'!AK71*200)+('[1]13ДЕНЬ'!AK88*10)</f>
        <v>0</v>
      </c>
      <c r="R31" s="463">
        <f>('[1]14 день'!AL45*50)+('[1]14 день'!AL49*8)+('[1]14 день'!AL71*200)+('[1]14 день'!AL88*10)</f>
        <v>200</v>
      </c>
      <c r="S31" s="462">
        <f>('[1]15 день'!AL45*50)+('[1]15 день'!AL49*8)+('[1]15 день'!AL71*200)+'[1]15 день'!AL88*10</f>
        <v>200</v>
      </c>
      <c r="T31" s="462">
        <f>('[1]16 день'!AM45*50)+('[1]16 день'!AM49*8)+('[1]16 день'!AM71*200)+('[1]16 день'!AM88*10)</f>
        <v>0</v>
      </c>
      <c r="U31" s="462">
        <f>('[1]17 день'!AM45*50)+('[1]17 день'!AM49*8)+('[1]17 день'!AM71*200)+('[1]17 день'!AM88*10)</f>
        <v>0</v>
      </c>
      <c r="V31" s="462">
        <f>('[1]18 день'!AT45*50)+('[1]18 день'!AT49*8)+('[1]18 день'!AT71*200)+('[1]18 день'!AT88*10)</f>
        <v>0</v>
      </c>
      <c r="W31" s="447">
        <f t="shared" si="0"/>
        <v>2400</v>
      </c>
      <c r="X31" s="464">
        <f>W31/X20</f>
        <v>133.33333333333334</v>
      </c>
      <c r="Y31" s="308">
        <f t="shared" si="1"/>
        <v>-39.393939393939391</v>
      </c>
      <c r="AA31" s="458" t="s">
        <v>285</v>
      </c>
      <c r="AB31" s="590" t="s">
        <v>286</v>
      </c>
      <c r="AC31" s="591"/>
      <c r="AD31" s="591"/>
      <c r="AE31" s="591"/>
      <c r="AF31" s="591"/>
      <c r="AG31" s="591"/>
      <c r="AH31" s="591"/>
      <c r="AI31" s="591"/>
      <c r="AJ31" s="591"/>
      <c r="AK31" s="591"/>
      <c r="AL31" s="591"/>
      <c r="AM31" s="591"/>
      <c r="AN31" s="592"/>
    </row>
    <row r="32" spans="1:40" ht="21.75" customHeight="1" thickBot="1">
      <c r="A32" s="465" t="s">
        <v>204</v>
      </c>
      <c r="B32" s="441">
        <v>77</v>
      </c>
      <c r="C32" s="457">
        <f>B32*C21/100</f>
        <v>46.2</v>
      </c>
      <c r="D32" s="443" t="s">
        <v>195</v>
      </c>
      <c r="E32" s="466">
        <f>'[1]1ДЕНЬ '!AK60</f>
        <v>76.5</v>
      </c>
      <c r="F32" s="467">
        <f>'[1]2 день'!AO60</f>
        <v>0</v>
      </c>
      <c r="G32" s="468">
        <f>'[1]3 день '!AK60</f>
        <v>0</v>
      </c>
      <c r="H32" s="469">
        <f>'[1]4 день'!AM60</f>
        <v>25</v>
      </c>
      <c r="I32" s="469">
        <f>'[1]5 день'!AN60</f>
        <v>50.9</v>
      </c>
      <c r="J32" s="468">
        <f>'[1]6 день'!AT60</f>
        <v>81</v>
      </c>
      <c r="K32" s="468">
        <f>'[1]7 день '!AL60</f>
        <v>0</v>
      </c>
      <c r="L32" s="468">
        <f>'[1]8 день '!AO60</f>
        <v>68</v>
      </c>
      <c r="M32" s="468">
        <f>'[1]9день'!AO60</f>
        <v>54</v>
      </c>
      <c r="N32" s="469">
        <f>'[1]10день'!AM60</f>
        <v>66.2</v>
      </c>
      <c r="O32" s="468">
        <f>'[1]11день'!AL60</f>
        <v>35</v>
      </c>
      <c r="P32" s="468">
        <f>'[1]12день'!AL60</f>
        <v>80</v>
      </c>
      <c r="Q32" s="469">
        <f>'[1]13ДЕНЬ'!AK60</f>
        <v>65.099999999999994</v>
      </c>
      <c r="R32" s="469">
        <f>'[1]14 день'!AL60</f>
        <v>16</v>
      </c>
      <c r="S32" s="468">
        <f>'[1]15 день'!AL60</f>
        <v>30</v>
      </c>
      <c r="T32" s="468">
        <f>'[1]16 день'!AM60</f>
        <v>30</v>
      </c>
      <c r="U32" s="468">
        <f>'[1]17 день'!AM60</f>
        <v>85</v>
      </c>
      <c r="V32" s="468">
        <f>'[1]18 день'!AT60</f>
        <v>75</v>
      </c>
      <c r="W32" s="447">
        <f t="shared" si="0"/>
        <v>837.69999999999993</v>
      </c>
      <c r="X32" s="448">
        <f>W32/X20</f>
        <v>46.538888888888884</v>
      </c>
      <c r="Y32" s="308">
        <f t="shared" si="1"/>
        <v>-39.559884559884566</v>
      </c>
      <c r="AA32" s="458" t="s">
        <v>287</v>
      </c>
      <c r="AB32" s="596" t="s">
        <v>288</v>
      </c>
      <c r="AC32" s="597"/>
      <c r="AD32" s="597"/>
      <c r="AE32" s="597"/>
      <c r="AF32" s="597"/>
      <c r="AG32" s="597"/>
      <c r="AH32" s="597"/>
      <c r="AI32" s="597"/>
      <c r="AJ32" s="597"/>
      <c r="AK32" s="597"/>
      <c r="AL32" s="597"/>
      <c r="AM32" s="597"/>
      <c r="AN32" s="598"/>
    </row>
    <row r="33" spans="1:40" ht="18.75" thickBot="1">
      <c r="A33" s="465" t="s">
        <v>205</v>
      </c>
      <c r="B33" s="441">
        <v>33</v>
      </c>
      <c r="C33" s="457">
        <f>B33*C21/100</f>
        <v>19.8</v>
      </c>
      <c r="D33" s="443" t="s">
        <v>195</v>
      </c>
      <c r="E33" s="466"/>
      <c r="F33" s="467"/>
      <c r="G33" s="468"/>
      <c r="H33" s="469"/>
      <c r="I33" s="469"/>
      <c r="J33" s="468"/>
      <c r="K33" s="468"/>
      <c r="L33" s="468"/>
      <c r="M33" s="468"/>
      <c r="N33" s="469"/>
      <c r="O33" s="468"/>
      <c r="P33" s="468"/>
      <c r="Q33" s="469"/>
      <c r="R33" s="469"/>
      <c r="S33" s="468"/>
      <c r="T33" s="468"/>
      <c r="U33" s="468"/>
      <c r="V33" s="468"/>
      <c r="W33" s="447">
        <f t="shared" si="0"/>
        <v>0</v>
      </c>
      <c r="X33" s="448">
        <f>W33/X20</f>
        <v>0</v>
      </c>
      <c r="Y33" s="308">
        <f t="shared" si="1"/>
        <v>-100</v>
      </c>
      <c r="AA33" s="458" t="s">
        <v>289</v>
      </c>
      <c r="AB33" s="599" t="s">
        <v>290</v>
      </c>
      <c r="AC33" s="600"/>
      <c r="AD33" s="600"/>
      <c r="AE33" s="600"/>
      <c r="AF33" s="600"/>
      <c r="AG33" s="600"/>
      <c r="AH33" s="600"/>
      <c r="AI33" s="600"/>
      <c r="AJ33" s="600"/>
      <c r="AK33" s="600"/>
      <c r="AL33" s="600"/>
      <c r="AM33" s="600"/>
      <c r="AN33" s="601"/>
    </row>
    <row r="34" spans="1:40" ht="18.75" thickBot="1">
      <c r="A34" s="449" t="s">
        <v>206</v>
      </c>
      <c r="B34" s="441">
        <v>38.5</v>
      </c>
      <c r="C34" s="457">
        <f>B34*C21/100</f>
        <v>23.1</v>
      </c>
      <c r="D34" s="443" t="s">
        <v>195</v>
      </c>
      <c r="E34" s="466">
        <f>'[1]1ДЕНЬ '!AK46+'[1]1ДЕНЬ '!AK48</f>
        <v>0</v>
      </c>
      <c r="F34" s="467">
        <f>'[1]2 день'!AO46+('[1]2 день'!AO48*25/52)</f>
        <v>75</v>
      </c>
      <c r="G34" s="468">
        <f>'[1]3 день '!AK46+('[1]3 день '!AK48*25/52)</f>
        <v>9.615384615384615</v>
      </c>
      <c r="H34" s="469">
        <f>'[1]4 день'!AM46+('[1]4 день'!AM48*25/52)</f>
        <v>80</v>
      </c>
      <c r="I34" s="469">
        <f>'[1]5 день'!AN46+('[1]5 день'!AN48*25/52)</f>
        <v>0</v>
      </c>
      <c r="J34" s="468">
        <f>'[1]6 день'!AT46+('[1]6 день'!AT48*25/52)</f>
        <v>0</v>
      </c>
      <c r="K34" s="468">
        <f>'[1]7 день '!AL46+('[1]7 день '!AL48*25/52)</f>
        <v>0</v>
      </c>
      <c r="L34" s="468">
        <f>'[1]8 день '!AO46+('[1]8 день '!AO48*25/52)</f>
        <v>14.423076923076923</v>
      </c>
      <c r="M34" s="468">
        <f>'[1]9день'!AO46+('[1]9день'!AO48*25/52)</f>
        <v>74</v>
      </c>
      <c r="N34" s="469">
        <f>'[1]10день'!AM46+('[1]10день'!AM48*25/52)</f>
        <v>0</v>
      </c>
      <c r="O34" s="468">
        <f>'[1]11день'!AL46+('[1]11день'!AL48*25/52)</f>
        <v>14.423076923076923</v>
      </c>
      <c r="P34" s="468">
        <f>'[1]12день'!AL46+('[1]12день'!AL48*25/52)</f>
        <v>0</v>
      </c>
      <c r="Q34" s="469">
        <f>'[1]13ДЕНЬ'!AK46+('[1]13ДЕНЬ'!AK48*25/52)</f>
        <v>0</v>
      </c>
      <c r="R34" s="469">
        <f>'[1]14 день'!AL46+('[1]14 день'!AL48*25/52)</f>
        <v>75</v>
      </c>
      <c r="S34" s="468">
        <f>'[1]15 день'!AL46+('[1]15 день'!AL48*25/52)</f>
        <v>0</v>
      </c>
      <c r="T34" s="468">
        <f>'[1]16 день'!AM46+('[1]16 день'!AM48*25/52)</f>
        <v>75</v>
      </c>
      <c r="U34" s="468">
        <f>'[1]17 день'!AM46+('[1]17 день'!AM48*25/52)</f>
        <v>0</v>
      </c>
      <c r="V34" s="468">
        <f>'[1]18 день'!AT46+('[1]18 день'!AT48*25/52)</f>
        <v>0</v>
      </c>
      <c r="W34" s="447">
        <f t="shared" si="0"/>
        <v>417.46153846153845</v>
      </c>
      <c r="X34" s="448">
        <f>W34/X20</f>
        <v>23.192307692307693</v>
      </c>
      <c r="Y34" s="308">
        <f t="shared" si="1"/>
        <v>-39.760239760239756</v>
      </c>
    </row>
    <row r="35" spans="1:40" ht="18.75" thickBot="1">
      <c r="A35" s="470" t="s">
        <v>207</v>
      </c>
      <c r="B35" s="441">
        <v>63.8</v>
      </c>
      <c r="C35" s="457">
        <f>B35*C21/100</f>
        <v>38.28</v>
      </c>
      <c r="D35" s="443" t="s">
        <v>195</v>
      </c>
      <c r="E35" s="444">
        <f>'[1]1ДЕНЬ '!AK46+('[1]1ДЕНЬ '!AK48*25/52)</f>
        <v>0</v>
      </c>
      <c r="F35" s="450">
        <f>'[1]2 день'!AO29+'[1]2 день'!AO65</f>
        <v>0</v>
      </c>
      <c r="G35" s="451">
        <f>'[1]3 день '!AK29+'[1]3 день '!AK65</f>
        <v>190</v>
      </c>
      <c r="H35" s="446">
        <f>'[1]4 день'!AM29+'[1]4 день'!AM65</f>
        <v>0</v>
      </c>
      <c r="I35" s="446">
        <f>'[1]5 день'!AN29+'[1]5 день'!AN65</f>
        <v>90</v>
      </c>
      <c r="J35" s="451">
        <f>'[1]6 день'!AT29+'[1]6 день'!AT65</f>
        <v>0</v>
      </c>
      <c r="K35" s="451">
        <f>'[1]7 день '!AL29+'[1]7 день '!AL65</f>
        <v>170</v>
      </c>
      <c r="L35" s="451">
        <f>'[1]8 день '!AO29+'[1]8 день '!AO65</f>
        <v>0</v>
      </c>
      <c r="M35" s="451">
        <f>'[1]9день'!AO29+'[1]9день'!AO65</f>
        <v>0</v>
      </c>
      <c r="N35" s="446">
        <f>'[1]10день'!AM29+'[1]10день'!AM65</f>
        <v>0</v>
      </c>
      <c r="O35" s="451">
        <f>'[1]11день'!AL29+'[1]11день'!AL65</f>
        <v>0</v>
      </c>
      <c r="P35" s="451">
        <f>'[1]12день'!AL29+'[1]12день'!AL65</f>
        <v>0</v>
      </c>
      <c r="Q35" s="446">
        <f>'[1]13ДЕНЬ'!AK29+'[1]13ДЕНЬ'!AK65</f>
        <v>0</v>
      </c>
      <c r="R35" s="446">
        <f>'[1]14 день'!AL29+'[1]14 день'!AL65</f>
        <v>0</v>
      </c>
      <c r="S35" s="451">
        <f>'[1]15 день'!AL29+'[1]15 день'!AL65</f>
        <v>140</v>
      </c>
      <c r="T35" s="451">
        <f>'[1]16 день'!AM29+'[1]16 день'!AM65</f>
        <v>0</v>
      </c>
      <c r="U35" s="451">
        <f>'[1]17 день'!AM29+'[1]17 день'!AM65</f>
        <v>0</v>
      </c>
      <c r="V35" s="451">
        <f>'[1]18 день'!AT29+'[1]18 день'!AT65</f>
        <v>90</v>
      </c>
      <c r="W35" s="447">
        <f t="shared" si="0"/>
        <v>680</v>
      </c>
      <c r="X35" s="448">
        <f>W35/X20</f>
        <v>37.777777777777779</v>
      </c>
      <c r="Y35" s="308">
        <f t="shared" si="1"/>
        <v>-40.787182166492506</v>
      </c>
    </row>
    <row r="36" spans="1:40" ht="18.75" thickBot="1">
      <c r="A36" s="449" t="s">
        <v>208</v>
      </c>
      <c r="B36" s="441">
        <v>330</v>
      </c>
      <c r="C36" s="457">
        <f>B36*C21/100</f>
        <v>198</v>
      </c>
      <c r="D36" s="443" t="s">
        <v>195</v>
      </c>
      <c r="E36" s="444">
        <f>'[1]1ДЕНЬ '!AK57+('[1]1ДЕНЬ '!AK68)*4</f>
        <v>100</v>
      </c>
      <c r="F36" s="450">
        <f>'[1]2 день'!AO57+('[1]2 день'!AO68)*4</f>
        <v>505</v>
      </c>
      <c r="G36" s="451">
        <f>'[1]3 день '!AK57+('[1]3 день '!AK68)*4</f>
        <v>180</v>
      </c>
      <c r="H36" s="451">
        <f>'[1]4 день'!AM57+('[1]4 день'!AM68*4)</f>
        <v>230</v>
      </c>
      <c r="I36" s="451">
        <f>'[1]5 день'!AN57+('[1]5 день'!AN68*4)</f>
        <v>420</v>
      </c>
      <c r="J36" s="451">
        <f>'[1]6 день'!AT57+'[1]6 день'!AT68*4</f>
        <v>98</v>
      </c>
      <c r="K36" s="451">
        <f>'[1]7 день '!AL57+('[1]7 день '!AL68*4)</f>
        <v>155</v>
      </c>
      <c r="L36" s="451">
        <f>'[1]8 день '!AO57+('[1]8 день '!AO68*4)</f>
        <v>200</v>
      </c>
      <c r="M36" s="451">
        <f>'[1]9день'!AO57+('[1]9день'!AO68*4)</f>
        <v>180</v>
      </c>
      <c r="N36" s="451">
        <f>'[1]10день'!AM57+'[1]10день'!AM68*4</f>
        <v>107.1</v>
      </c>
      <c r="O36" s="451">
        <f>'[1]11день'!AL57+'[1]11день'!AL68*4</f>
        <v>113.7</v>
      </c>
      <c r="P36" s="451">
        <f>'[1]12день'!AL57+('[1]12день'!AL68*4)</f>
        <v>255</v>
      </c>
      <c r="Q36" s="451">
        <f>'[1]13ДЕНЬ'!AK57+'[1]13ДЕНЬ'!AK68*4</f>
        <v>66</v>
      </c>
      <c r="R36" s="451">
        <f>'[1]14 день'!AL57+('[1]14 день'!AL68*4)</f>
        <v>245</v>
      </c>
      <c r="S36" s="451">
        <f>'[1]15 день'!AL57+'[1]15 день'!AL68*4</f>
        <v>274.2</v>
      </c>
      <c r="T36" s="451">
        <f>'[1]16 день'!AM57+'[1]16 день'!AM68*4</f>
        <v>180</v>
      </c>
      <c r="U36" s="451">
        <f>'[1]17 день'!AM57+('[1]17 день'!AM68*4)</f>
        <v>157.9</v>
      </c>
      <c r="V36" s="451">
        <f>'[1]18 день'!AT57</f>
        <v>100</v>
      </c>
      <c r="W36" s="447">
        <f t="shared" si="0"/>
        <v>3566.8999999999996</v>
      </c>
      <c r="X36" s="448">
        <f>W36/X20</f>
        <v>198.1611111111111</v>
      </c>
      <c r="Y36" s="308">
        <f t="shared" si="1"/>
        <v>-39.951178451178457</v>
      </c>
    </row>
    <row r="37" spans="1:40" ht="18.75" thickBot="1">
      <c r="A37" s="471" t="s">
        <v>209</v>
      </c>
      <c r="B37" s="441">
        <v>165</v>
      </c>
      <c r="C37" s="472">
        <f>B37*C21/100</f>
        <v>99</v>
      </c>
      <c r="D37" s="473" t="s">
        <v>195</v>
      </c>
      <c r="E37" s="474">
        <f>'[1]1ДЕНЬ '!AK98*200</f>
        <v>0</v>
      </c>
      <c r="F37" s="475">
        <f>'[1]2 день'!AO98*200</f>
        <v>0</v>
      </c>
      <c r="G37" s="476">
        <f>'[1]3 день '!AK98*200</f>
        <v>200</v>
      </c>
      <c r="H37" s="468">
        <f>'[1]4 день'!AM98*200</f>
        <v>0</v>
      </c>
      <c r="I37" s="477">
        <f>'[1]5 день'!AN98*200</f>
        <v>0</v>
      </c>
      <c r="J37" s="468">
        <f>'[1]6 день'!AT98*200</f>
        <v>0</v>
      </c>
      <c r="K37" s="468">
        <f>'[1]7 день '!AL98*200</f>
        <v>0</v>
      </c>
      <c r="L37" s="468">
        <f>'[1]8 день '!AO98*200</f>
        <v>200</v>
      </c>
      <c r="M37" s="468">
        <f>'[1]9день'!AO98*200</f>
        <v>0</v>
      </c>
      <c r="N37" s="476">
        <f>'[1]10день'!AM98*200</f>
        <v>0</v>
      </c>
      <c r="O37" s="476">
        <f>'[1]11день'!AL98*200</f>
        <v>0</v>
      </c>
      <c r="P37" s="476">
        <f>'[1]12день'!AL98*200</f>
        <v>0</v>
      </c>
      <c r="Q37" s="468">
        <f>'[1]13ДЕНЬ'!AK98*200</f>
        <v>0</v>
      </c>
      <c r="R37" s="477">
        <f>'[1]14 день'!AL98*200</f>
        <v>0</v>
      </c>
      <c r="S37" s="468">
        <f>'[1]15 день'!AL98*200</f>
        <v>200</v>
      </c>
      <c r="T37" s="468">
        <f>'[1]16 день'!AM98*200</f>
        <v>0</v>
      </c>
      <c r="U37" s="468">
        <f>'[1]17 день'!AM98*200</f>
        <v>0</v>
      </c>
      <c r="V37" s="468">
        <f>'[1]18 день'!AT98*200</f>
        <v>0</v>
      </c>
      <c r="W37" s="447">
        <f t="shared" si="0"/>
        <v>600</v>
      </c>
      <c r="X37" s="448">
        <f>W37/X20</f>
        <v>33.333333333333336</v>
      </c>
      <c r="Y37" s="308">
        <f t="shared" si="1"/>
        <v>-79.797979797979792</v>
      </c>
    </row>
    <row r="38" spans="1:40" ht="18.75" thickBot="1">
      <c r="A38" s="465" t="s">
        <v>210</v>
      </c>
      <c r="B38" s="441">
        <v>55</v>
      </c>
      <c r="C38" s="457">
        <f>B38*C21/100</f>
        <v>33</v>
      </c>
      <c r="D38" s="443" t="s">
        <v>195</v>
      </c>
      <c r="E38" s="444">
        <f>'[1]1ДЕНЬ '!AK76</f>
        <v>0</v>
      </c>
      <c r="F38" s="450">
        <f>'[1]2 день'!AO76</f>
        <v>138.4</v>
      </c>
      <c r="G38" s="451">
        <f>'[1]3 день '!AK76</f>
        <v>0</v>
      </c>
      <c r="H38" s="451">
        <f>'[1]4 день'!AM76</f>
        <v>28.6</v>
      </c>
      <c r="I38" s="451">
        <f>'[1]5 день'!AN76</f>
        <v>163.6</v>
      </c>
      <c r="J38" s="451">
        <f>'[1]6 день'!AT76</f>
        <v>0</v>
      </c>
      <c r="K38" s="478">
        <f>'[1]7 день '!AL76</f>
        <v>0</v>
      </c>
      <c r="L38" s="451">
        <f>'[1]8 день '!AO76</f>
        <v>0</v>
      </c>
      <c r="M38" s="451">
        <f>'[1]9день'!AO76</f>
        <v>0</v>
      </c>
      <c r="N38" s="451">
        <f>'[1]10день'!AM76</f>
        <v>0</v>
      </c>
      <c r="O38" s="451">
        <f>'[1]11день'!AL76</f>
        <v>66</v>
      </c>
      <c r="P38" s="451">
        <f>'[1]12день'!AL76</f>
        <v>0</v>
      </c>
      <c r="Q38" s="451">
        <f>'[1]13ДЕНЬ'!AK76</f>
        <v>0</v>
      </c>
      <c r="R38" s="451">
        <f>'[1]14 день'!AL76</f>
        <v>85.7</v>
      </c>
      <c r="S38" s="451">
        <f>'[1]15 день'!AL76</f>
        <v>0</v>
      </c>
      <c r="T38" s="478">
        <f>'[1]16 день'!AM76</f>
        <v>0</v>
      </c>
      <c r="U38" s="451">
        <f>'[1]17 день'!AM76</f>
        <v>0</v>
      </c>
      <c r="V38" s="451">
        <f>'[1]18 день'!AT76</f>
        <v>120</v>
      </c>
      <c r="W38" s="447">
        <f t="shared" si="0"/>
        <v>602.29999999999995</v>
      </c>
      <c r="X38" s="448">
        <f>W38/X20</f>
        <v>33.461111111111109</v>
      </c>
      <c r="Y38" s="308">
        <f t="shared" si="1"/>
        <v>-39.161616161616166</v>
      </c>
    </row>
    <row r="39" spans="1:40" ht="18.75" thickBot="1">
      <c r="A39" s="440" t="s">
        <v>211</v>
      </c>
      <c r="B39" s="441">
        <v>11</v>
      </c>
      <c r="C39" s="457">
        <f>B39*C21/100</f>
        <v>6.6</v>
      </c>
      <c r="D39" s="443" t="s">
        <v>195</v>
      </c>
      <c r="E39" s="444">
        <f>'[1]1ДЕНЬ '!AK75</f>
        <v>11</v>
      </c>
      <c r="F39" s="450">
        <f>'[1]2 день'!AO75</f>
        <v>0</v>
      </c>
      <c r="G39" s="451">
        <f>'[1]3 день '!AK75</f>
        <v>28.5</v>
      </c>
      <c r="H39" s="451">
        <f>'[1]4 день'!AM75</f>
        <v>5.5</v>
      </c>
      <c r="I39" s="451">
        <f>'[1]5 день'!AN75</f>
        <v>0</v>
      </c>
      <c r="J39" s="451">
        <f>'[1]6 день'!AT75</f>
        <v>0</v>
      </c>
      <c r="K39" s="451">
        <f>'[1]7 день '!AL75</f>
        <v>15.5</v>
      </c>
      <c r="L39" s="451">
        <f>'[1]8 день '!AO75</f>
        <v>0</v>
      </c>
      <c r="M39" s="451">
        <f>'[1]9день'!AO75</f>
        <v>12</v>
      </c>
      <c r="N39" s="451">
        <f>'[1]10день'!AM75</f>
        <v>5.5</v>
      </c>
      <c r="O39" s="451">
        <f>'[1]11день'!AL75</f>
        <v>0</v>
      </c>
      <c r="P39" s="451">
        <f>'[1]12день'!AL75</f>
        <v>11</v>
      </c>
      <c r="Q39" s="451">
        <f>'[1]13ДЕНЬ'!AK75</f>
        <v>18.5</v>
      </c>
      <c r="R39" s="451">
        <f>'[1]14 день'!AL75</f>
        <v>0</v>
      </c>
      <c r="S39" s="451">
        <f>'[1]15 день'!AL75</f>
        <v>0</v>
      </c>
      <c r="T39" s="451">
        <f>'[1]16 день'!AM75</f>
        <v>6</v>
      </c>
      <c r="U39" s="451">
        <f>'[1]17 день'!AM75</f>
        <v>6</v>
      </c>
      <c r="V39" s="451">
        <f>'[1]18 день'!AT75</f>
        <v>0</v>
      </c>
      <c r="W39" s="447">
        <f t="shared" si="0"/>
        <v>119.5</v>
      </c>
      <c r="X39" s="448">
        <f>W39/X20</f>
        <v>6.6388888888888893</v>
      </c>
      <c r="Y39" s="308">
        <f t="shared" si="1"/>
        <v>-39.646464646464644</v>
      </c>
    </row>
    <row r="40" spans="1:40" ht="18.75" thickBot="1">
      <c r="A40" s="440" t="s">
        <v>212</v>
      </c>
      <c r="B40" s="441">
        <v>11</v>
      </c>
      <c r="C40" s="457">
        <f>B40*C21/100</f>
        <v>6.6</v>
      </c>
      <c r="D40" s="443" t="s">
        <v>195</v>
      </c>
      <c r="E40" s="444">
        <f>'[1]1ДЕНЬ '!AK69</f>
        <v>10</v>
      </c>
      <c r="F40" s="450">
        <f>'[1]2 день'!AO69</f>
        <v>0</v>
      </c>
      <c r="G40" s="451">
        <f>'[1]3 день '!AK69</f>
        <v>0</v>
      </c>
      <c r="H40" s="451">
        <f>'[1]4 день'!AM69</f>
        <v>5</v>
      </c>
      <c r="I40" s="451">
        <f>'[1]5 день'!AN69</f>
        <v>0</v>
      </c>
      <c r="J40" s="451">
        <f>'[1]6 день'!AT69</f>
        <v>10</v>
      </c>
      <c r="K40" s="451">
        <f>'[1]7 день '!AL69</f>
        <v>21.6</v>
      </c>
      <c r="L40" s="451">
        <f>'[1]8 день '!AO69</f>
        <v>0</v>
      </c>
      <c r="M40" s="451">
        <f>'[1]9день'!AO69</f>
        <v>17.5</v>
      </c>
      <c r="N40" s="451">
        <f>'[1]10день'!AM69</f>
        <v>10</v>
      </c>
      <c r="O40" s="451">
        <f>'[1]11день'!AL69</f>
        <v>4</v>
      </c>
      <c r="P40" s="451">
        <f>'[1]12день'!AL69</f>
        <v>0</v>
      </c>
      <c r="Q40" s="451">
        <f>'[1]13ДЕНЬ'!AK69</f>
        <v>0</v>
      </c>
      <c r="R40" s="451">
        <f>'[1]14 день'!AL69</f>
        <v>10</v>
      </c>
      <c r="S40" s="451">
        <f>'[1]15 день'!AL69</f>
        <v>10</v>
      </c>
      <c r="T40" s="451">
        <f>'[1]16 день'!AM69</f>
        <v>10</v>
      </c>
      <c r="U40" s="451">
        <f>'[1]17 день'!AM69</f>
        <v>10</v>
      </c>
      <c r="V40" s="451">
        <f>'[1]18 день'!AT69</f>
        <v>0</v>
      </c>
      <c r="W40" s="447">
        <f t="shared" si="0"/>
        <v>118.1</v>
      </c>
      <c r="X40" s="448">
        <f>W40/X20</f>
        <v>6.5611111111111109</v>
      </c>
      <c r="Y40" s="308">
        <f t="shared" si="1"/>
        <v>-40.353535353535356</v>
      </c>
    </row>
    <row r="41" spans="1:40" ht="18.75" thickBot="1">
      <c r="A41" s="440" t="s">
        <v>213</v>
      </c>
      <c r="B41" s="441">
        <v>33</v>
      </c>
      <c r="C41" s="457">
        <f>B41*C21/100</f>
        <v>19.8</v>
      </c>
      <c r="D41" s="443" t="s">
        <v>195</v>
      </c>
      <c r="E41" s="444">
        <f>'[1]1ДЕНЬ '!AK56</f>
        <v>30</v>
      </c>
      <c r="F41" s="450">
        <f>'[1]2 день'!AO56</f>
        <v>35</v>
      </c>
      <c r="G41" s="451">
        <f>'[1]3 день '!AK56</f>
        <v>20</v>
      </c>
      <c r="H41" s="451">
        <f>'[1]4 день'!AM56</f>
        <v>28.36</v>
      </c>
      <c r="I41" s="451">
        <f>'[1]5 день'!AN56</f>
        <v>20.75</v>
      </c>
      <c r="J41" s="451">
        <f>'[1]6 день'!AT56</f>
        <v>10</v>
      </c>
      <c r="K41" s="451">
        <f>'[1]7 день '!AL56</f>
        <v>10</v>
      </c>
      <c r="L41" s="451">
        <f>'[1]8 день '!AO56</f>
        <v>25</v>
      </c>
      <c r="M41" s="451">
        <f>'[1]9день'!AO56</f>
        <v>12.35</v>
      </c>
      <c r="N41" s="451">
        <f>'[1]10день'!AM56</f>
        <v>35</v>
      </c>
      <c r="O41" s="451">
        <f>'[1]11день'!AL56</f>
        <v>5</v>
      </c>
      <c r="P41" s="451">
        <f>'[1]12день'!AL56</f>
        <v>30</v>
      </c>
      <c r="Q41" s="451">
        <f>'[1]13ДЕНЬ'!AK56</f>
        <v>30</v>
      </c>
      <c r="R41" s="451">
        <f>'[1]14 день'!AL56</f>
        <v>23</v>
      </c>
      <c r="S41" s="451">
        <f>'[1]15 день'!AL56</f>
        <v>14.6</v>
      </c>
      <c r="T41" s="451">
        <f>'[1]16 день'!AM56</f>
        <v>10.6</v>
      </c>
      <c r="U41" s="451">
        <f>'[1]17 день'!AM56</f>
        <v>15</v>
      </c>
      <c r="V41" s="451">
        <f>'[1]18 день'!AT56</f>
        <v>5.6</v>
      </c>
      <c r="W41" s="447">
        <f t="shared" si="0"/>
        <v>360.2600000000001</v>
      </c>
      <c r="X41" s="448">
        <f>W41/X20</f>
        <v>20.01444444444445</v>
      </c>
      <c r="Y41" s="308">
        <f t="shared" si="1"/>
        <v>-39.350168350168332</v>
      </c>
    </row>
    <row r="42" spans="1:40" ht="18.75" thickBot="1">
      <c r="A42" s="440" t="s">
        <v>214</v>
      </c>
      <c r="B42" s="441">
        <v>16.5</v>
      </c>
      <c r="C42" s="457">
        <f>B42*C21/100</f>
        <v>9.9</v>
      </c>
      <c r="D42" s="443" t="s">
        <v>195</v>
      </c>
      <c r="E42" s="444">
        <f>'[1]1ДЕНЬ '!AK55</f>
        <v>13.4</v>
      </c>
      <c r="F42" s="450">
        <f>'[1]2 день'!AO55</f>
        <v>8.3999999999999986</v>
      </c>
      <c r="G42" s="451">
        <f>'[1]3 день '!AK55</f>
        <v>4.0999999999999996</v>
      </c>
      <c r="H42" s="451">
        <f>'[1]4 день'!AM55</f>
        <v>6</v>
      </c>
      <c r="I42" s="451">
        <f>'[1]5 день'!AN55</f>
        <v>14.6</v>
      </c>
      <c r="J42" s="451">
        <f>'[1]6 день'!AT55</f>
        <v>6.6</v>
      </c>
      <c r="K42" s="451">
        <f>'[1]7 день '!AL55</f>
        <v>19.2</v>
      </c>
      <c r="L42" s="451">
        <f>'[1]8 день '!AO55</f>
        <v>7.5</v>
      </c>
      <c r="M42" s="451">
        <f>'[1]9день'!AO55</f>
        <v>15.6</v>
      </c>
      <c r="N42" s="451">
        <f>'[1]10день'!AM55</f>
        <v>14</v>
      </c>
      <c r="O42" s="451">
        <f>'[1]11день'!AL55</f>
        <v>7</v>
      </c>
      <c r="P42" s="451">
        <f>'[1]12день'!AL55</f>
        <v>5</v>
      </c>
      <c r="Q42" s="451">
        <f>'[1]13ДЕНЬ'!AK55</f>
        <v>11</v>
      </c>
      <c r="R42" s="451">
        <f>'[1]14 день'!AL55</f>
        <v>13.260000000000002</v>
      </c>
      <c r="S42" s="451">
        <f>'[1]15 день'!AL55</f>
        <v>7.5</v>
      </c>
      <c r="T42" s="451">
        <f>'[1]16 день'!AM55</f>
        <v>4.9000000000000004</v>
      </c>
      <c r="U42" s="451">
        <f>'[1]17 день'!AM55</f>
        <v>6.2</v>
      </c>
      <c r="V42" s="451">
        <f>'[1]18 день'!AT55</f>
        <v>12.3</v>
      </c>
      <c r="W42" s="447">
        <f t="shared" si="0"/>
        <v>176.55999999999997</v>
      </c>
      <c r="X42" s="448">
        <f>W42/X20</f>
        <v>9.8088888888888874</v>
      </c>
      <c r="Y42" s="308">
        <f t="shared" si="1"/>
        <v>-40.552188552188561</v>
      </c>
    </row>
    <row r="43" spans="1:40" ht="18.75" thickBot="1">
      <c r="A43" s="440" t="s">
        <v>215</v>
      </c>
      <c r="B43" s="441">
        <v>44</v>
      </c>
      <c r="C43" s="457">
        <f>B43*C21/100</f>
        <v>26.4</v>
      </c>
      <c r="D43" s="443" t="s">
        <v>195</v>
      </c>
      <c r="E43" s="444">
        <f>'[1]1ДЕНЬ '!AK87</f>
        <v>0</v>
      </c>
      <c r="F43" s="450">
        <f>'[1]2 день'!AO87</f>
        <v>17</v>
      </c>
      <c r="G43" s="451">
        <f>'[1]3 день '!AK87</f>
        <v>132</v>
      </c>
      <c r="H43" s="451">
        <f>'[1]4 день'!AM87</f>
        <v>9.4400000000000013</v>
      </c>
      <c r="I43" s="451">
        <f>'[1]5 день'!AN87</f>
        <v>7.2</v>
      </c>
      <c r="J43" s="451">
        <f>'[1]6 день'!AT87</f>
        <v>0</v>
      </c>
      <c r="K43" s="451">
        <f>'[1]7 день '!AL87</f>
        <v>10</v>
      </c>
      <c r="L43" s="451">
        <f>'[1]8 день '!AO87</f>
        <v>6.2</v>
      </c>
      <c r="M43" s="451">
        <f>'[1]9день'!AO87</f>
        <v>6</v>
      </c>
      <c r="N43" s="451">
        <f>'[1]10день'!AM87</f>
        <v>152</v>
      </c>
      <c r="O43" s="451">
        <f>'[1]11день'!AL87</f>
        <v>4.8</v>
      </c>
      <c r="P43" s="451">
        <f>'[1]12день'!AL87</f>
        <v>0</v>
      </c>
      <c r="Q43" s="451">
        <f>'[1]13ДЕНЬ'!AK87</f>
        <v>110</v>
      </c>
      <c r="R43" s="451">
        <f>'[1]14 день'!AL87</f>
        <v>14.120000000000001</v>
      </c>
      <c r="S43" s="451">
        <f>'[1]15 день'!AL87</f>
        <v>0</v>
      </c>
      <c r="T43" s="451">
        <f>'[1]16 день'!AM87</f>
        <v>0</v>
      </c>
      <c r="U43" s="451">
        <f>'[1]17 день'!AM87</f>
        <v>0</v>
      </c>
      <c r="V43" s="451">
        <f>'[1]18 день'!AT87</f>
        <v>5</v>
      </c>
      <c r="W43" s="447">
        <f t="shared" si="0"/>
        <v>473.76</v>
      </c>
      <c r="X43" s="448">
        <f>W43/X20</f>
        <v>26.32</v>
      </c>
      <c r="Y43" s="308">
        <f t="shared" si="1"/>
        <v>-40.18181818181818</v>
      </c>
    </row>
    <row r="44" spans="1:40" ht="18.75" thickBot="1">
      <c r="A44" s="479" t="s">
        <v>216</v>
      </c>
      <c r="B44" s="480">
        <v>40</v>
      </c>
      <c r="C44" s="481">
        <f>B44*C21/100</f>
        <v>24</v>
      </c>
      <c r="D44" s="482" t="s">
        <v>195</v>
      </c>
      <c r="E44" s="483">
        <f>'[1]1ДЕНЬ '!AK66</f>
        <v>23</v>
      </c>
      <c r="F44" s="484">
        <f>'[1]2 день'!AO66</f>
        <v>24</v>
      </c>
      <c r="G44" s="485">
        <f>'[1]3 день '!AK66</f>
        <v>20</v>
      </c>
      <c r="H44" s="485">
        <f>'[1]4 день'!AM66</f>
        <v>30</v>
      </c>
      <c r="I44" s="485">
        <f>'[1]5 день'!AN66</f>
        <v>38</v>
      </c>
      <c r="J44" s="485">
        <f>'[1]6 день'!AT66</f>
        <v>23</v>
      </c>
      <c r="K44" s="485">
        <f>'[1]7 день '!AL66</f>
        <v>16.5</v>
      </c>
      <c r="L44" s="485">
        <f>'[1]8 день '!AO66</f>
        <v>33</v>
      </c>
      <c r="M44" s="485">
        <f>'[1]9день'!AO66</f>
        <v>22.9</v>
      </c>
      <c r="N44" s="485">
        <f>'[1]10день'!AM66</f>
        <v>10</v>
      </c>
      <c r="O44" s="485">
        <f>'[1]11день'!AL66</f>
        <v>27</v>
      </c>
      <c r="P44" s="485">
        <f>'[1]12день'!AL66</f>
        <v>24</v>
      </c>
      <c r="Q44" s="485">
        <f>'[1]13ДЕНЬ'!AK66</f>
        <v>20</v>
      </c>
      <c r="R44" s="485">
        <f>'[1]14 день'!AL66</f>
        <v>16</v>
      </c>
      <c r="S44" s="485">
        <f>'[1]15 день'!AL66</f>
        <v>32</v>
      </c>
      <c r="T44" s="485">
        <f>'[1]16 день'!AM66</f>
        <v>23.4</v>
      </c>
      <c r="U44" s="485">
        <f>'[1]17 день'!AM66</f>
        <v>23</v>
      </c>
      <c r="V44" s="485">
        <f>'[1]18 день'!AT66</f>
        <v>25</v>
      </c>
      <c r="W44" s="447">
        <f t="shared" si="0"/>
        <v>430.79999999999995</v>
      </c>
      <c r="X44" s="448">
        <f>W44/X20</f>
        <v>23.93333333333333</v>
      </c>
      <c r="Y44" s="308">
        <f t="shared" si="1"/>
        <v>-40.166666666666671</v>
      </c>
    </row>
    <row r="45" spans="1:40" ht="21" thickBot="1">
      <c r="A45" s="486" t="s">
        <v>217</v>
      </c>
      <c r="B45" s="441">
        <v>11</v>
      </c>
      <c r="C45" s="457">
        <f>B45*C21/100</f>
        <v>6.6</v>
      </c>
      <c r="D45" s="443" t="s">
        <v>195</v>
      </c>
      <c r="E45" s="444">
        <f>'[1]1ДЕНЬ '!AK93*30+'[1]1ДЕНЬ '!AK97*30+'[1]1ДЕНЬ '!AK99</f>
        <v>0</v>
      </c>
      <c r="F45" s="450">
        <f>'[1]2 день'!AO93*30+'[1]2 день'!AO97*30+'[1]2 день'!AO99</f>
        <v>30</v>
      </c>
      <c r="G45" s="485">
        <f>'[1]3 день '!AK93*30+'[1]3 день '!AK97*30+'[1]3 день '!AK99</f>
        <v>0</v>
      </c>
      <c r="H45" s="451">
        <f>'[1]4 день'!AM93*30+'[1]4 день'!AM97*30+'[1]4 день'!AM99</f>
        <v>0</v>
      </c>
      <c r="I45" s="485">
        <f>'[1]5 день'!AN93*30+'[1]5 день'!AN97*30+'[1]5 день'!AN99</f>
        <v>0</v>
      </c>
      <c r="J45" s="451">
        <f>'[1]6 день'!AT93*30+'[1]6 день'!AT97*30+'[1]6 день'!AT99</f>
        <v>0</v>
      </c>
      <c r="K45" s="451">
        <f>'[1]7 день '!AL93*30+'[1]7 день '!AL97*30+'[1]7 день '!AL99</f>
        <v>30</v>
      </c>
      <c r="L45" s="485">
        <f>'[1]8 день '!AO93*30+'[1]8 день '!AO97*30+'[1]8 день '!AO99</f>
        <v>0</v>
      </c>
      <c r="M45" s="451">
        <f>'[1]9день'!AO93*30+'[1]9день'!AO97*30+'[1]9день'!AO99</f>
        <v>0</v>
      </c>
      <c r="N45" s="451">
        <f>'[1]10день'!AM93*30+'[1]10день'!AM97*30+'[1]10день'!AM99</f>
        <v>0</v>
      </c>
      <c r="O45" s="451">
        <f>'[1]11день'!AL93*30+'[1]11день'!AL97*30+'[1]11день'!AL99</f>
        <v>30</v>
      </c>
      <c r="P45" s="485">
        <f>'[1]12день'!AL93*30+'[1]12день'!AL97*30+'[1]12день'!AL99</f>
        <v>0</v>
      </c>
      <c r="Q45" s="451">
        <f>'[1]13ДЕНЬ'!AK93*30+'[1]13ДЕНЬ'!AK97*30+'[1]13ДЕНЬ'!AK99</f>
        <v>0</v>
      </c>
      <c r="R45" s="485">
        <f>'[1]14 день'!AL93*30+'[1]14 день'!AL97*30+'[1]14 день'!AL99</f>
        <v>0</v>
      </c>
      <c r="S45" s="485">
        <f>'[1]15 день'!AL93*30+'[1]15 день'!AL97*30+'[1]15 день'!AL99</f>
        <v>0</v>
      </c>
      <c r="T45" s="485">
        <f>'[1]16 день'!AM93*30+'[1]16 день'!AM97*30+'[1]16 день'!AM99</f>
        <v>0</v>
      </c>
      <c r="U45" s="451">
        <f>'[1]17 день'!AM93*30+'[1]17 день'!AM97*30+'[1]17 день'!AM99</f>
        <v>30</v>
      </c>
      <c r="V45" s="485">
        <f>'[1]18 день'!AT93*30+'[1]18 день'!AT97*30+'[1]18 день'!AT99</f>
        <v>0</v>
      </c>
      <c r="W45" s="447">
        <f t="shared" si="0"/>
        <v>120</v>
      </c>
      <c r="X45" s="448">
        <f>W45/X20</f>
        <v>6.666666666666667</v>
      </c>
      <c r="Y45" s="308">
        <f t="shared" si="1"/>
        <v>-39.393939393939391</v>
      </c>
    </row>
    <row r="46" spans="1:40" ht="18.75" thickBot="1">
      <c r="A46" s="487" t="s">
        <v>218</v>
      </c>
      <c r="B46" s="441">
        <v>1.1000000000000001</v>
      </c>
      <c r="C46" s="457">
        <f>B46*C21/100</f>
        <v>0.66</v>
      </c>
      <c r="D46" s="443" t="s">
        <v>195</v>
      </c>
      <c r="E46" s="483">
        <f>'[1]1ДЕНЬ '!AK81</f>
        <v>1.2</v>
      </c>
      <c r="F46" s="488">
        <f>'[1]2 день'!AO81</f>
        <v>1.2</v>
      </c>
      <c r="G46" s="485">
        <f>'[1]3 день '!AK81</f>
        <v>0</v>
      </c>
      <c r="H46" s="485">
        <f>'[1]4 день'!AM81</f>
        <v>1.2</v>
      </c>
      <c r="I46" s="485">
        <f>'[1]5 день'!AN81</f>
        <v>0</v>
      </c>
      <c r="J46" s="485">
        <f>'[1]6 день'!AT81</f>
        <v>1.2</v>
      </c>
      <c r="K46" s="485">
        <f>'[1]7 день '!AL81</f>
        <v>0</v>
      </c>
      <c r="L46" s="485">
        <f>'[1]8 день '!AO81</f>
        <v>0</v>
      </c>
      <c r="M46" s="485">
        <f>'[1]9день'!AO81</f>
        <v>1.2</v>
      </c>
      <c r="N46" s="485">
        <f>'[1]10день'!AM81</f>
        <v>1.2</v>
      </c>
      <c r="O46" s="485">
        <f>'[1]11день'!AL81</f>
        <v>0</v>
      </c>
      <c r="P46" s="485">
        <f>'[1]12день'!AL81</f>
        <v>1.2</v>
      </c>
      <c r="Q46" s="485">
        <f>'[1]13ДЕНЬ'!AK81</f>
        <v>1.2</v>
      </c>
      <c r="R46" s="485">
        <f>'[1]14 день'!AL81</f>
        <v>0</v>
      </c>
      <c r="S46" s="485">
        <f>'[1]15 день'!AL81</f>
        <v>0</v>
      </c>
      <c r="T46" s="485">
        <f>'[1]16 день'!AM81</f>
        <v>1.2</v>
      </c>
      <c r="U46" s="485">
        <f>'[1]17 день'!AM81</f>
        <v>1.2</v>
      </c>
      <c r="V46" s="485">
        <f>'[1]18 день'!AT81</f>
        <v>0</v>
      </c>
      <c r="W46" s="447">
        <f t="shared" si="0"/>
        <v>11.999999999999998</v>
      </c>
      <c r="X46" s="448">
        <f>W46/X20</f>
        <v>0.66666666666666652</v>
      </c>
      <c r="Y46" s="308">
        <f t="shared" si="1"/>
        <v>-39.393939393939412</v>
      </c>
    </row>
    <row r="47" spans="1:40" ht="18.75" thickBot="1">
      <c r="A47" s="487" t="s">
        <v>219</v>
      </c>
      <c r="B47" s="441">
        <v>1.1000000000000001</v>
      </c>
      <c r="C47" s="481">
        <f>B47*C21/100</f>
        <v>0.66</v>
      </c>
      <c r="D47" s="482" t="s">
        <v>195</v>
      </c>
      <c r="E47" s="483">
        <f>'[1]1ДЕНЬ '!AK45</f>
        <v>0</v>
      </c>
      <c r="F47" s="484">
        <f>'[1]2 день'!AO45</f>
        <v>0</v>
      </c>
      <c r="G47" s="485">
        <f>'[1]3 день '!AK45</f>
        <v>0</v>
      </c>
      <c r="H47" s="485">
        <f>'[1]4 день'!AM45</f>
        <v>0</v>
      </c>
      <c r="I47" s="485">
        <f>'[1]5 день'!AN45</f>
        <v>4</v>
      </c>
      <c r="J47" s="485">
        <f>'[1]6 день'!AT45</f>
        <v>0</v>
      </c>
      <c r="K47" s="485">
        <f>'[1]7 день '!AL45</f>
        <v>0</v>
      </c>
      <c r="L47" s="485">
        <f>'[1]8 день '!AO45</f>
        <v>4</v>
      </c>
      <c r="M47" s="485">
        <f>'[1]9день'!AO45</f>
        <v>0</v>
      </c>
      <c r="N47" s="485">
        <f>'[1]10день'!AM45</f>
        <v>0</v>
      </c>
      <c r="O47" s="485">
        <f>'[1]11день'!AL45</f>
        <v>0</v>
      </c>
      <c r="P47" s="485">
        <f>'[1]12день'!AL45</f>
        <v>0</v>
      </c>
      <c r="Q47" s="485">
        <f>'[1]13ДЕНЬ'!AK45</f>
        <v>0</v>
      </c>
      <c r="R47" s="485">
        <f>'[1]14 день'!AL45</f>
        <v>0</v>
      </c>
      <c r="S47" s="485">
        <f>'[1]15 день'!AL45</f>
        <v>4</v>
      </c>
      <c r="T47" s="485">
        <f>'[1]16 день'!AM45</f>
        <v>0</v>
      </c>
      <c r="U47" s="485">
        <f>'[1]17 день'!AM45</f>
        <v>0</v>
      </c>
      <c r="V47" s="485">
        <f>'[1]18 день'!AT45</f>
        <v>0</v>
      </c>
      <c r="W47" s="447">
        <f t="shared" si="0"/>
        <v>12</v>
      </c>
      <c r="X47" s="448">
        <f>W47/X20</f>
        <v>0.66666666666666663</v>
      </c>
      <c r="Y47" s="308">
        <f t="shared" si="1"/>
        <v>-39.393939393939405</v>
      </c>
    </row>
    <row r="48" spans="1:40" ht="18.75" thickBot="1">
      <c r="A48" s="489" t="s">
        <v>25</v>
      </c>
      <c r="B48" s="441">
        <v>2.2000000000000002</v>
      </c>
      <c r="C48" s="481">
        <f>B48*C21/100</f>
        <v>1.32</v>
      </c>
      <c r="D48" s="482" t="s">
        <v>195</v>
      </c>
      <c r="E48" s="483">
        <f>'[1]1ДЕНЬ '!AK41</f>
        <v>0</v>
      </c>
      <c r="F48" s="490">
        <f>'[1]2 день'!AO41</f>
        <v>0</v>
      </c>
      <c r="G48" s="485">
        <f>'[1]3 день '!AK41</f>
        <v>4.75</v>
      </c>
      <c r="H48" s="485">
        <f>'[1]4 день'!AM41</f>
        <v>0</v>
      </c>
      <c r="I48" s="485">
        <f>'[1]5 день'!AN41</f>
        <v>0</v>
      </c>
      <c r="J48" s="485">
        <f>'[1]6 день'!AT41</f>
        <v>0</v>
      </c>
      <c r="K48" s="485">
        <f>'[1]7 день '!AL41</f>
        <v>4.75</v>
      </c>
      <c r="L48" s="485">
        <f>'[1]8 день '!AO41</f>
        <v>0</v>
      </c>
      <c r="M48" s="485">
        <f>'[1]9день'!AO41</f>
        <v>0</v>
      </c>
      <c r="N48" s="485">
        <f>'[1]10день'!AM41</f>
        <v>0</v>
      </c>
      <c r="O48" s="490">
        <f>'[1]11день'!AL41</f>
        <v>4.75</v>
      </c>
      <c r="P48" s="485">
        <f>'[1]12день'!AL41</f>
        <v>0</v>
      </c>
      <c r="Q48" s="485">
        <f>'[1]13ДЕНЬ'!AK41</f>
        <v>0</v>
      </c>
      <c r="R48" s="485">
        <f>'[1]14 день'!AL41</f>
        <v>4.75</v>
      </c>
      <c r="S48" s="485">
        <f>'[1]15 день'!AL41</f>
        <v>0</v>
      </c>
      <c r="T48" s="485">
        <f>'[1]16 день'!AM41</f>
        <v>0</v>
      </c>
      <c r="U48" s="485">
        <f>'[1]17 день'!AM41</f>
        <v>0</v>
      </c>
      <c r="V48" s="485">
        <f>'[1]18 день'!AT41</f>
        <v>4.75</v>
      </c>
      <c r="W48" s="447">
        <f t="shared" si="0"/>
        <v>23.75</v>
      </c>
      <c r="X48" s="448">
        <f>W48/X20</f>
        <v>1.3194444444444444</v>
      </c>
      <c r="Y48" s="308">
        <f t="shared" si="1"/>
        <v>-40.025252525252533</v>
      </c>
    </row>
    <row r="49" spans="1:25" ht="18.75" thickBot="1">
      <c r="A49" s="491" t="s">
        <v>220</v>
      </c>
      <c r="B49" s="441">
        <v>0.22</v>
      </c>
      <c r="C49" s="481">
        <f>B49*C21/100</f>
        <v>0.13200000000000001</v>
      </c>
      <c r="D49" s="482" t="s">
        <v>195</v>
      </c>
      <c r="E49" s="483">
        <f>'[1]1ДЕНЬ '!AK33</f>
        <v>0</v>
      </c>
      <c r="F49" s="444">
        <f>'[1]2 день'!AO33</f>
        <v>0</v>
      </c>
      <c r="G49" s="485">
        <f>'[1]3 день '!AK33</f>
        <v>0</v>
      </c>
      <c r="H49" s="485">
        <f>'[1]4 день'!AM33</f>
        <v>0</v>
      </c>
      <c r="I49" s="485">
        <f>'[1]5 день'!AN33</f>
        <v>0</v>
      </c>
      <c r="J49" s="485">
        <f>'[1]6 день'!AT33</f>
        <v>0</v>
      </c>
      <c r="K49" s="485">
        <f>'[1]7 день '!AL33</f>
        <v>0</v>
      </c>
      <c r="L49" s="485">
        <f>'[1]8 день '!AO33</f>
        <v>0</v>
      </c>
      <c r="M49" s="485">
        <f>'[1]9день'!AO33</f>
        <v>1.18</v>
      </c>
      <c r="N49" s="485">
        <f>'[1]10день'!AM33</f>
        <v>0</v>
      </c>
      <c r="O49" s="492">
        <f>'[1]11день'!AL33</f>
        <v>1.18</v>
      </c>
      <c r="P49" s="485">
        <f>'[1]12день'!AL33</f>
        <v>0</v>
      </c>
      <c r="Q49" s="485">
        <f>'[1]13ДЕНЬ'!AK33</f>
        <v>0</v>
      </c>
      <c r="R49" s="485">
        <f>'[1]14 день'!AL33</f>
        <v>0</v>
      </c>
      <c r="S49" s="485">
        <f>'[1]15 день'!AL33</f>
        <v>0</v>
      </c>
      <c r="T49" s="485">
        <f>'[1]16 день'!AM33</f>
        <v>0</v>
      </c>
      <c r="U49" s="485">
        <f>'[1]17 день'!AM33</f>
        <v>0</v>
      </c>
      <c r="V49" s="485">
        <f>'[1]18 день'!AT33</f>
        <v>0</v>
      </c>
      <c r="W49" s="447">
        <f t="shared" si="0"/>
        <v>2.36</v>
      </c>
      <c r="X49" s="448">
        <f>W49/X20</f>
        <v>0.13111111111111109</v>
      </c>
      <c r="Y49" s="308">
        <f t="shared" si="1"/>
        <v>-40.404040404040416</v>
      </c>
    </row>
    <row r="50" spans="1:25" ht="18.75" thickBot="1">
      <c r="A50" s="491" t="s">
        <v>221</v>
      </c>
      <c r="B50" s="441">
        <v>3.3</v>
      </c>
      <c r="C50" s="481">
        <f>B50*C21/100</f>
        <v>1.98</v>
      </c>
      <c r="D50" s="482" t="s">
        <v>195</v>
      </c>
      <c r="E50" s="483">
        <f>'[1]1ДЕНЬ '!AK49+'[1]1ДЕНЬ '!AK39</f>
        <v>0</v>
      </c>
      <c r="F50" s="445">
        <f>'[1]2 день'!AO49+'[1]2 день'!AO39</f>
        <v>10.64</v>
      </c>
      <c r="G50" s="485">
        <f>'[1]3 день '!AK49+'[1]3 день '!AK39</f>
        <v>0</v>
      </c>
      <c r="H50" s="485">
        <f>'[1]4 день'!AM49+'[1]4 день'!AM39</f>
        <v>0</v>
      </c>
      <c r="I50" s="485">
        <f>'[1]5 день'!AN49+'[1]5 день'!AN39</f>
        <v>0</v>
      </c>
      <c r="J50" s="485">
        <f>'[1]6 день'!AT49+'[1]6 день'!AT39</f>
        <v>0</v>
      </c>
      <c r="K50" s="485">
        <f>'[1]7 день '!AL49+'[1]7 день '!AL39</f>
        <v>0</v>
      </c>
      <c r="L50" s="485">
        <f>'[1]8 день '!AO49+'[1]8 день '!AO39</f>
        <v>0</v>
      </c>
      <c r="M50" s="485">
        <f>'[1]9день'!AO49+'[1]9день'!AO39</f>
        <v>0</v>
      </c>
      <c r="N50" s="485">
        <f>'[1]10день'!AM49+'[1]10день'!AM39</f>
        <v>25</v>
      </c>
      <c r="O50" s="451">
        <f>'[1]11день'!AL49+'[1]11день'!AL39</f>
        <v>0</v>
      </c>
      <c r="P50" s="485">
        <f>'[1]12день'!AL49+'[1]12день'!AL39</f>
        <v>0</v>
      </c>
      <c r="Q50" s="485">
        <f>'[1]13ДЕНЬ'!AK49+'[1]13ДЕНЬ'!AK39</f>
        <v>0</v>
      </c>
      <c r="R50" s="485">
        <f>'[1]14 день'!AL49+'[1]14 день'!AL39</f>
        <v>0</v>
      </c>
      <c r="S50" s="485">
        <f>'[1]15 день'!AL49+'[1]15 день'!AL39</f>
        <v>0</v>
      </c>
      <c r="T50" s="485">
        <f>'[1]16 день'!AM49+'[1]16 день'!AM39</f>
        <v>0</v>
      </c>
      <c r="U50" s="485">
        <f>'[1]17 день'!AM49+'[1]17 день'!AM39</f>
        <v>0</v>
      </c>
      <c r="V50" s="485">
        <f>'[1]18 день'!AT49+'[1]18 день'!AT39</f>
        <v>0</v>
      </c>
      <c r="W50" s="447">
        <f t="shared" si="0"/>
        <v>35.64</v>
      </c>
      <c r="X50" s="448">
        <f>W50/X20</f>
        <v>1.98</v>
      </c>
      <c r="Y50" s="308">
        <f t="shared" si="1"/>
        <v>-40</v>
      </c>
    </row>
    <row r="51" spans="1:25" ht="18.75" thickBot="1">
      <c r="A51" s="491" t="s">
        <v>231</v>
      </c>
      <c r="B51" s="441">
        <v>3.3</v>
      </c>
      <c r="C51" s="457">
        <f>B51*C21/100</f>
        <v>1.98</v>
      </c>
      <c r="D51" s="482" t="s">
        <v>195</v>
      </c>
      <c r="E51" s="444">
        <f>'[1]1ДЕНЬ '!AK72</f>
        <v>1.7000000000000002</v>
      </c>
      <c r="F51" s="450">
        <f>'[1]2 день'!AO72</f>
        <v>1.6</v>
      </c>
      <c r="G51" s="451">
        <f>'[1]3 день '!AK72</f>
        <v>1.5</v>
      </c>
      <c r="H51" s="451">
        <f>'[1]4 день'!AM72</f>
        <v>1.85</v>
      </c>
      <c r="I51" s="451">
        <f>'[1]5 день'!AN72</f>
        <v>1.7000000000000002</v>
      </c>
      <c r="J51" s="451">
        <f>'[1]6 день'!AT72</f>
        <v>2.2999999999999998</v>
      </c>
      <c r="K51" s="451">
        <f>'[1]7 день '!AL72</f>
        <v>2.1</v>
      </c>
      <c r="L51" s="451">
        <f>'[1]8 день '!AO72</f>
        <v>2.0499999999999998</v>
      </c>
      <c r="M51" s="451">
        <f>'[1]9день'!AO72</f>
        <v>2.5</v>
      </c>
      <c r="N51" s="451">
        <f>'[1]10день'!AM72</f>
        <v>2.0499999999999998</v>
      </c>
      <c r="O51" s="451">
        <f>'[1]11день'!AL72</f>
        <v>2.1</v>
      </c>
      <c r="P51" s="451">
        <f>'[1]12день'!AL72</f>
        <v>2.2999999999999998</v>
      </c>
      <c r="Q51" s="451">
        <f>'[1]13ДЕНЬ'!AK72</f>
        <v>2.0499999999999998</v>
      </c>
      <c r="R51" s="451">
        <f>'[1]14 день'!AL72</f>
        <v>1.7000000000000002</v>
      </c>
      <c r="S51" s="451">
        <f>'[1]15 день'!AL72</f>
        <v>2.1</v>
      </c>
      <c r="T51" s="451">
        <f>'[1]16 день'!AM72</f>
        <v>2.5</v>
      </c>
      <c r="U51" s="451">
        <f>'[1]17 день'!AM72</f>
        <v>2</v>
      </c>
      <c r="V51" s="451">
        <f>'[1]18 день'!AT72</f>
        <v>1.2000000000000002</v>
      </c>
      <c r="W51" s="447">
        <f t="shared" si="0"/>
        <v>35.300000000000011</v>
      </c>
      <c r="X51" s="448">
        <f>W51/X20</f>
        <v>1.9611111111111117</v>
      </c>
      <c r="Y51" s="308">
        <f t="shared" si="1"/>
        <v>-40.572390572390553</v>
      </c>
    </row>
    <row r="52" spans="1:25" ht="18.75" thickBot="1">
      <c r="A52" s="493" t="s">
        <v>222</v>
      </c>
      <c r="B52" s="441">
        <v>2.2000000000000002</v>
      </c>
      <c r="C52" s="457">
        <f>B52*C21/100</f>
        <v>1.32</v>
      </c>
      <c r="D52" s="494" t="s">
        <v>195</v>
      </c>
      <c r="E52" s="495">
        <f>'[1]1ДЕНЬ '!AK32+'[1]1ДЕНЬ '!AK89+'[1]1ДЕНЬ '!AK50</f>
        <v>1.32</v>
      </c>
      <c r="F52" s="450">
        <f>'[1]2 день'!AO32+'[1]2 день'!AO50+'[1]2 день'!AO89</f>
        <v>1</v>
      </c>
      <c r="G52" s="451">
        <f>'[1]3 день '!AK32+'[1]3 день '!AK50+'[1]3 день '!AK89</f>
        <v>0</v>
      </c>
      <c r="H52" s="451">
        <f>'[1]4 день'!AM32+'[1]4 день'!AM50+'[1]4 день'!AM89</f>
        <v>1</v>
      </c>
      <c r="I52" s="451">
        <f>'[1]5 день'!AN32+'[1]5 день'!AN50+'[1]5 день'!AN89</f>
        <v>1</v>
      </c>
      <c r="J52" s="451">
        <f>'[1]6 день'!AT32+'[1]6 день'!AT50+'[1]6 день'!AT89</f>
        <v>1.02</v>
      </c>
      <c r="K52" s="451">
        <f>'[1]7 день '!AL32+'[1]7 день '!AL50+'[1]7 день '!AL89</f>
        <v>1</v>
      </c>
      <c r="L52" s="451">
        <f>'[1]8 день '!AO32+'[1]8 день '!AO50+'[1]8 день '!AO89</f>
        <v>0</v>
      </c>
      <c r="M52" s="451">
        <f>'[1]9день'!AO32+'[1]9день'!AO50+'[1]9день'!AO89</f>
        <v>1</v>
      </c>
      <c r="N52" s="451">
        <f>'[1]10день'!AM32+'[1]10день'!AM50+'[1]10день'!AM89</f>
        <v>1</v>
      </c>
      <c r="O52" s="451">
        <f>'[1]11день'!AL32+'[1]11день'!AL50+'[1]11день'!AL89</f>
        <v>2</v>
      </c>
      <c r="P52" s="451">
        <f>'[1]12день'!AL32+'[1]12день'!AL50+'[1]12день'!AL89</f>
        <v>2</v>
      </c>
      <c r="Q52" s="451">
        <f>'[1]13ДЕНЬ'!AK32+'[1]13ДЕНЬ'!AK50+'[1]13ДЕНЬ'!AK89</f>
        <v>1</v>
      </c>
      <c r="R52" s="451">
        <f>'[1]14 день'!AL32+'[1]14 день'!AL50+'[1]14 день'!AL89</f>
        <v>2</v>
      </c>
      <c r="S52" s="451">
        <f>'[1]15 день'!AL32+'[1]15 день'!AL50+'[1]15 день'!AL89</f>
        <v>1</v>
      </c>
      <c r="T52" s="451">
        <f>'[1]16 день'!AM32+'[1]16 день'!AM50+'[1]16 день'!AM89</f>
        <v>0</v>
      </c>
      <c r="U52" s="451">
        <f>'[1]17 день'!AM32+'[1]17 день'!AM50+'[1]17 день'!AM89</f>
        <v>1</v>
      </c>
      <c r="V52" s="451">
        <f>'[1]18 день'!AT32+'[1]18 день'!AT50+'[1]18 день'!AT89</f>
        <v>6.5</v>
      </c>
      <c r="W52" s="447">
        <f>SUM(E52:V52)</f>
        <v>23.84</v>
      </c>
      <c r="X52" s="496">
        <f>W52/X20</f>
        <v>1.3244444444444445</v>
      </c>
      <c r="Y52" s="308">
        <f t="shared" si="1"/>
        <v>-39.797979797979799</v>
      </c>
    </row>
  </sheetData>
  <mergeCells count="39">
    <mergeCell ref="E11:X12"/>
    <mergeCell ref="L2:U2"/>
    <mergeCell ref="L3:Y3"/>
    <mergeCell ref="L6:X6"/>
    <mergeCell ref="L8:N8"/>
    <mergeCell ref="O8:Q8"/>
    <mergeCell ref="Q16:Q18"/>
    <mergeCell ref="E14:X15"/>
    <mergeCell ref="B15:B18"/>
    <mergeCell ref="C16:C18"/>
    <mergeCell ref="E16:E18"/>
    <mergeCell ref="F16:F18"/>
    <mergeCell ref="G16:G18"/>
    <mergeCell ref="H16:H18"/>
    <mergeCell ref="I16:I18"/>
    <mergeCell ref="J16:J18"/>
    <mergeCell ref="K16:K18"/>
    <mergeCell ref="L16:L18"/>
    <mergeCell ref="M16:M18"/>
    <mergeCell ref="N16:N18"/>
    <mergeCell ref="O16:O18"/>
    <mergeCell ref="P16:P18"/>
    <mergeCell ref="AB28:AN28"/>
    <mergeCell ref="R16:R18"/>
    <mergeCell ref="S16:S18"/>
    <mergeCell ref="T16:T18"/>
    <mergeCell ref="U16:U18"/>
    <mergeCell ref="V16:V18"/>
    <mergeCell ref="W16:W18"/>
    <mergeCell ref="X16:X18"/>
    <mergeCell ref="Y16:Y18"/>
    <mergeCell ref="AB25:AN25"/>
    <mergeCell ref="AB26:AN26"/>
    <mergeCell ref="AB27:AN27"/>
    <mergeCell ref="AB29:AN29"/>
    <mergeCell ref="AB30:AN30"/>
    <mergeCell ref="AB31:AN31"/>
    <mergeCell ref="AB32:AN32"/>
    <mergeCell ref="AB33:AN33"/>
  </mergeCells>
  <pageMargins left="0.19685039370078741" right="7.874015748031496E-2" top="0.19685039370078741" bottom="0.19685039370078741" header="7.874015748031496E-2" footer="7.874015748031496E-2"/>
  <pageSetup paperSize="9" scale="43" orientation="landscape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AN52"/>
  <sheetViews>
    <sheetView zoomScale="80" zoomScaleNormal="80" workbookViewId="0">
      <pane xSplit="2" ySplit="21" topLeftCell="G22" activePane="bottomRight" state="frozen"/>
      <selection pane="topRight" activeCell="C1" sqref="C1"/>
      <selection pane="bottomLeft" activeCell="A22" sqref="A22"/>
      <selection pane="bottomRight" activeCell="O24" sqref="O24"/>
    </sheetView>
  </sheetViews>
  <sheetFormatPr defaultRowHeight="12.75"/>
  <cols>
    <col min="1" max="1" width="62.42578125" style="228" customWidth="1"/>
    <col min="2" max="2" width="11.28515625" style="228" customWidth="1"/>
    <col min="3" max="3" width="11.42578125" style="228" customWidth="1"/>
    <col min="4" max="4" width="10.7109375" style="228" customWidth="1"/>
    <col min="5" max="5" width="12.140625" style="228" bestFit="1" customWidth="1"/>
    <col min="6" max="16" width="10.7109375" style="228" bestFit="1" customWidth="1"/>
    <col min="17" max="17" width="12.140625" style="228" bestFit="1" customWidth="1"/>
    <col min="18" max="18" width="13.5703125" style="228" bestFit="1" customWidth="1"/>
    <col min="19" max="21" width="10.7109375" style="228" bestFit="1" customWidth="1"/>
    <col min="22" max="22" width="13.28515625" style="228" customWidth="1"/>
    <col min="23" max="23" width="13.5703125" style="228" customWidth="1"/>
    <col min="24" max="24" width="9.140625" style="228"/>
    <col min="25" max="25" width="16.42578125" style="228" customWidth="1"/>
    <col min="26" max="256" width="9.140625" style="228"/>
    <col min="257" max="257" width="62.42578125" style="228" customWidth="1"/>
    <col min="258" max="258" width="11.28515625" style="228" customWidth="1"/>
    <col min="259" max="259" width="11.42578125" style="228" customWidth="1"/>
    <col min="260" max="260" width="10.7109375" style="228" customWidth="1"/>
    <col min="261" max="261" width="12.140625" style="228" bestFit="1" customWidth="1"/>
    <col min="262" max="272" width="10.7109375" style="228" bestFit="1" customWidth="1"/>
    <col min="273" max="273" width="12.140625" style="228" bestFit="1" customWidth="1"/>
    <col min="274" max="274" width="13.5703125" style="228" bestFit="1" customWidth="1"/>
    <col min="275" max="277" width="10.7109375" style="228" bestFit="1" customWidth="1"/>
    <col min="278" max="278" width="13.28515625" style="228" customWidth="1"/>
    <col min="279" max="279" width="13.5703125" style="228" customWidth="1"/>
    <col min="280" max="280" width="9.140625" style="228"/>
    <col min="281" max="281" width="16.42578125" style="228" customWidth="1"/>
    <col min="282" max="512" width="9.140625" style="228"/>
    <col min="513" max="513" width="62.42578125" style="228" customWidth="1"/>
    <col min="514" max="514" width="11.28515625" style="228" customWidth="1"/>
    <col min="515" max="515" width="11.42578125" style="228" customWidth="1"/>
    <col min="516" max="516" width="10.7109375" style="228" customWidth="1"/>
    <col min="517" max="517" width="12.140625" style="228" bestFit="1" customWidth="1"/>
    <col min="518" max="528" width="10.7109375" style="228" bestFit="1" customWidth="1"/>
    <col min="529" max="529" width="12.140625" style="228" bestFit="1" customWidth="1"/>
    <col min="530" max="530" width="13.5703125" style="228" bestFit="1" customWidth="1"/>
    <col min="531" max="533" width="10.7109375" style="228" bestFit="1" customWidth="1"/>
    <col min="534" max="534" width="13.28515625" style="228" customWidth="1"/>
    <col min="535" max="535" width="13.5703125" style="228" customWidth="1"/>
    <col min="536" max="536" width="9.140625" style="228"/>
    <col min="537" max="537" width="16.42578125" style="228" customWidth="1"/>
    <col min="538" max="768" width="9.140625" style="228"/>
    <col min="769" max="769" width="62.42578125" style="228" customWidth="1"/>
    <col min="770" max="770" width="11.28515625" style="228" customWidth="1"/>
    <col min="771" max="771" width="11.42578125" style="228" customWidth="1"/>
    <col min="772" max="772" width="10.7109375" style="228" customWidth="1"/>
    <col min="773" max="773" width="12.140625" style="228" bestFit="1" customWidth="1"/>
    <col min="774" max="784" width="10.7109375" style="228" bestFit="1" customWidth="1"/>
    <col min="785" max="785" width="12.140625" style="228" bestFit="1" customWidth="1"/>
    <col min="786" max="786" width="13.5703125" style="228" bestFit="1" customWidth="1"/>
    <col min="787" max="789" width="10.7109375" style="228" bestFit="1" customWidth="1"/>
    <col min="790" max="790" width="13.28515625" style="228" customWidth="1"/>
    <col min="791" max="791" width="13.5703125" style="228" customWidth="1"/>
    <col min="792" max="792" width="9.140625" style="228"/>
    <col min="793" max="793" width="16.42578125" style="228" customWidth="1"/>
    <col min="794" max="1024" width="9.140625" style="228"/>
    <col min="1025" max="1025" width="62.42578125" style="228" customWidth="1"/>
    <col min="1026" max="1026" width="11.28515625" style="228" customWidth="1"/>
    <col min="1027" max="1027" width="11.42578125" style="228" customWidth="1"/>
    <col min="1028" max="1028" width="10.7109375" style="228" customWidth="1"/>
    <col min="1029" max="1029" width="12.140625" style="228" bestFit="1" customWidth="1"/>
    <col min="1030" max="1040" width="10.7109375" style="228" bestFit="1" customWidth="1"/>
    <col min="1041" max="1041" width="12.140625" style="228" bestFit="1" customWidth="1"/>
    <col min="1042" max="1042" width="13.5703125" style="228" bestFit="1" customWidth="1"/>
    <col min="1043" max="1045" width="10.7109375" style="228" bestFit="1" customWidth="1"/>
    <col min="1046" max="1046" width="13.28515625" style="228" customWidth="1"/>
    <col min="1047" max="1047" width="13.5703125" style="228" customWidth="1"/>
    <col min="1048" max="1048" width="9.140625" style="228"/>
    <col min="1049" max="1049" width="16.42578125" style="228" customWidth="1"/>
    <col min="1050" max="1280" width="9.140625" style="228"/>
    <col min="1281" max="1281" width="62.42578125" style="228" customWidth="1"/>
    <col min="1282" max="1282" width="11.28515625" style="228" customWidth="1"/>
    <col min="1283" max="1283" width="11.42578125" style="228" customWidth="1"/>
    <col min="1284" max="1284" width="10.7109375" style="228" customWidth="1"/>
    <col min="1285" max="1285" width="12.140625" style="228" bestFit="1" customWidth="1"/>
    <col min="1286" max="1296" width="10.7109375" style="228" bestFit="1" customWidth="1"/>
    <col min="1297" max="1297" width="12.140625" style="228" bestFit="1" customWidth="1"/>
    <col min="1298" max="1298" width="13.5703125" style="228" bestFit="1" customWidth="1"/>
    <col min="1299" max="1301" width="10.7109375" style="228" bestFit="1" customWidth="1"/>
    <col min="1302" max="1302" width="13.28515625" style="228" customWidth="1"/>
    <col min="1303" max="1303" width="13.5703125" style="228" customWidth="1"/>
    <col min="1304" max="1304" width="9.140625" style="228"/>
    <col min="1305" max="1305" width="16.42578125" style="228" customWidth="1"/>
    <col min="1306" max="1536" width="9.140625" style="228"/>
    <col min="1537" max="1537" width="62.42578125" style="228" customWidth="1"/>
    <col min="1538" max="1538" width="11.28515625" style="228" customWidth="1"/>
    <col min="1539" max="1539" width="11.42578125" style="228" customWidth="1"/>
    <col min="1540" max="1540" width="10.7109375" style="228" customWidth="1"/>
    <col min="1541" max="1541" width="12.140625" style="228" bestFit="1" customWidth="1"/>
    <col min="1542" max="1552" width="10.7109375" style="228" bestFit="1" customWidth="1"/>
    <col min="1553" max="1553" width="12.140625" style="228" bestFit="1" customWidth="1"/>
    <col min="1554" max="1554" width="13.5703125" style="228" bestFit="1" customWidth="1"/>
    <col min="1555" max="1557" width="10.7109375" style="228" bestFit="1" customWidth="1"/>
    <col min="1558" max="1558" width="13.28515625" style="228" customWidth="1"/>
    <col min="1559" max="1559" width="13.5703125" style="228" customWidth="1"/>
    <col min="1560" max="1560" width="9.140625" style="228"/>
    <col min="1561" max="1561" width="16.42578125" style="228" customWidth="1"/>
    <col min="1562" max="1792" width="9.140625" style="228"/>
    <col min="1793" max="1793" width="62.42578125" style="228" customWidth="1"/>
    <col min="1794" max="1794" width="11.28515625" style="228" customWidth="1"/>
    <col min="1795" max="1795" width="11.42578125" style="228" customWidth="1"/>
    <col min="1796" max="1796" width="10.7109375" style="228" customWidth="1"/>
    <col min="1797" max="1797" width="12.140625" style="228" bestFit="1" customWidth="1"/>
    <col min="1798" max="1808" width="10.7109375" style="228" bestFit="1" customWidth="1"/>
    <col min="1809" max="1809" width="12.140625" style="228" bestFit="1" customWidth="1"/>
    <col min="1810" max="1810" width="13.5703125" style="228" bestFit="1" customWidth="1"/>
    <col min="1811" max="1813" width="10.7109375" style="228" bestFit="1" customWidth="1"/>
    <col min="1814" max="1814" width="13.28515625" style="228" customWidth="1"/>
    <col min="1815" max="1815" width="13.5703125" style="228" customWidth="1"/>
    <col min="1816" max="1816" width="9.140625" style="228"/>
    <col min="1817" max="1817" width="16.42578125" style="228" customWidth="1"/>
    <col min="1818" max="2048" width="9.140625" style="228"/>
    <col min="2049" max="2049" width="62.42578125" style="228" customWidth="1"/>
    <col min="2050" max="2050" width="11.28515625" style="228" customWidth="1"/>
    <col min="2051" max="2051" width="11.42578125" style="228" customWidth="1"/>
    <col min="2052" max="2052" width="10.7109375" style="228" customWidth="1"/>
    <col min="2053" max="2053" width="12.140625" style="228" bestFit="1" customWidth="1"/>
    <col min="2054" max="2064" width="10.7109375" style="228" bestFit="1" customWidth="1"/>
    <col min="2065" max="2065" width="12.140625" style="228" bestFit="1" customWidth="1"/>
    <col min="2066" max="2066" width="13.5703125" style="228" bestFit="1" customWidth="1"/>
    <col min="2067" max="2069" width="10.7109375" style="228" bestFit="1" customWidth="1"/>
    <col min="2070" max="2070" width="13.28515625" style="228" customWidth="1"/>
    <col min="2071" max="2071" width="13.5703125" style="228" customWidth="1"/>
    <col min="2072" max="2072" width="9.140625" style="228"/>
    <col min="2073" max="2073" width="16.42578125" style="228" customWidth="1"/>
    <col min="2074" max="2304" width="9.140625" style="228"/>
    <col min="2305" max="2305" width="62.42578125" style="228" customWidth="1"/>
    <col min="2306" max="2306" width="11.28515625" style="228" customWidth="1"/>
    <col min="2307" max="2307" width="11.42578125" style="228" customWidth="1"/>
    <col min="2308" max="2308" width="10.7109375" style="228" customWidth="1"/>
    <col min="2309" max="2309" width="12.140625" style="228" bestFit="1" customWidth="1"/>
    <col min="2310" max="2320" width="10.7109375" style="228" bestFit="1" customWidth="1"/>
    <col min="2321" max="2321" width="12.140625" style="228" bestFit="1" customWidth="1"/>
    <col min="2322" max="2322" width="13.5703125" style="228" bestFit="1" customWidth="1"/>
    <col min="2323" max="2325" width="10.7109375" style="228" bestFit="1" customWidth="1"/>
    <col min="2326" max="2326" width="13.28515625" style="228" customWidth="1"/>
    <col min="2327" max="2327" width="13.5703125" style="228" customWidth="1"/>
    <col min="2328" max="2328" width="9.140625" style="228"/>
    <col min="2329" max="2329" width="16.42578125" style="228" customWidth="1"/>
    <col min="2330" max="2560" width="9.140625" style="228"/>
    <col min="2561" max="2561" width="62.42578125" style="228" customWidth="1"/>
    <col min="2562" max="2562" width="11.28515625" style="228" customWidth="1"/>
    <col min="2563" max="2563" width="11.42578125" style="228" customWidth="1"/>
    <col min="2564" max="2564" width="10.7109375" style="228" customWidth="1"/>
    <col min="2565" max="2565" width="12.140625" style="228" bestFit="1" customWidth="1"/>
    <col min="2566" max="2576" width="10.7109375" style="228" bestFit="1" customWidth="1"/>
    <col min="2577" max="2577" width="12.140625" style="228" bestFit="1" customWidth="1"/>
    <col min="2578" max="2578" width="13.5703125" style="228" bestFit="1" customWidth="1"/>
    <col min="2579" max="2581" width="10.7109375" style="228" bestFit="1" customWidth="1"/>
    <col min="2582" max="2582" width="13.28515625" style="228" customWidth="1"/>
    <col min="2583" max="2583" width="13.5703125" style="228" customWidth="1"/>
    <col min="2584" max="2584" width="9.140625" style="228"/>
    <col min="2585" max="2585" width="16.42578125" style="228" customWidth="1"/>
    <col min="2586" max="2816" width="9.140625" style="228"/>
    <col min="2817" max="2817" width="62.42578125" style="228" customWidth="1"/>
    <col min="2818" max="2818" width="11.28515625" style="228" customWidth="1"/>
    <col min="2819" max="2819" width="11.42578125" style="228" customWidth="1"/>
    <col min="2820" max="2820" width="10.7109375" style="228" customWidth="1"/>
    <col min="2821" max="2821" width="12.140625" style="228" bestFit="1" customWidth="1"/>
    <col min="2822" max="2832" width="10.7109375" style="228" bestFit="1" customWidth="1"/>
    <col min="2833" max="2833" width="12.140625" style="228" bestFit="1" customWidth="1"/>
    <col min="2834" max="2834" width="13.5703125" style="228" bestFit="1" customWidth="1"/>
    <col min="2835" max="2837" width="10.7109375" style="228" bestFit="1" customWidth="1"/>
    <col min="2838" max="2838" width="13.28515625" style="228" customWidth="1"/>
    <col min="2839" max="2839" width="13.5703125" style="228" customWidth="1"/>
    <col min="2840" max="2840" width="9.140625" style="228"/>
    <col min="2841" max="2841" width="16.42578125" style="228" customWidth="1"/>
    <col min="2842" max="3072" width="9.140625" style="228"/>
    <col min="3073" max="3073" width="62.42578125" style="228" customWidth="1"/>
    <col min="3074" max="3074" width="11.28515625" style="228" customWidth="1"/>
    <col min="3075" max="3075" width="11.42578125" style="228" customWidth="1"/>
    <col min="3076" max="3076" width="10.7109375" style="228" customWidth="1"/>
    <col min="3077" max="3077" width="12.140625" style="228" bestFit="1" customWidth="1"/>
    <col min="3078" max="3088" width="10.7109375" style="228" bestFit="1" customWidth="1"/>
    <col min="3089" max="3089" width="12.140625" style="228" bestFit="1" customWidth="1"/>
    <col min="3090" max="3090" width="13.5703125" style="228" bestFit="1" customWidth="1"/>
    <col min="3091" max="3093" width="10.7109375" style="228" bestFit="1" customWidth="1"/>
    <col min="3094" max="3094" width="13.28515625" style="228" customWidth="1"/>
    <col min="3095" max="3095" width="13.5703125" style="228" customWidth="1"/>
    <col min="3096" max="3096" width="9.140625" style="228"/>
    <col min="3097" max="3097" width="16.42578125" style="228" customWidth="1"/>
    <col min="3098" max="3328" width="9.140625" style="228"/>
    <col min="3329" max="3329" width="62.42578125" style="228" customWidth="1"/>
    <col min="3330" max="3330" width="11.28515625" style="228" customWidth="1"/>
    <col min="3331" max="3331" width="11.42578125" style="228" customWidth="1"/>
    <col min="3332" max="3332" width="10.7109375" style="228" customWidth="1"/>
    <col min="3333" max="3333" width="12.140625" style="228" bestFit="1" customWidth="1"/>
    <col min="3334" max="3344" width="10.7109375" style="228" bestFit="1" customWidth="1"/>
    <col min="3345" max="3345" width="12.140625" style="228" bestFit="1" customWidth="1"/>
    <col min="3346" max="3346" width="13.5703125" style="228" bestFit="1" customWidth="1"/>
    <col min="3347" max="3349" width="10.7109375" style="228" bestFit="1" customWidth="1"/>
    <col min="3350" max="3350" width="13.28515625" style="228" customWidth="1"/>
    <col min="3351" max="3351" width="13.5703125" style="228" customWidth="1"/>
    <col min="3352" max="3352" width="9.140625" style="228"/>
    <col min="3353" max="3353" width="16.42578125" style="228" customWidth="1"/>
    <col min="3354" max="3584" width="9.140625" style="228"/>
    <col min="3585" max="3585" width="62.42578125" style="228" customWidth="1"/>
    <col min="3586" max="3586" width="11.28515625" style="228" customWidth="1"/>
    <col min="3587" max="3587" width="11.42578125" style="228" customWidth="1"/>
    <col min="3588" max="3588" width="10.7109375" style="228" customWidth="1"/>
    <col min="3589" max="3589" width="12.140625" style="228" bestFit="1" customWidth="1"/>
    <col min="3590" max="3600" width="10.7109375" style="228" bestFit="1" customWidth="1"/>
    <col min="3601" max="3601" width="12.140625" style="228" bestFit="1" customWidth="1"/>
    <col min="3602" max="3602" width="13.5703125" style="228" bestFit="1" customWidth="1"/>
    <col min="3603" max="3605" width="10.7109375" style="228" bestFit="1" customWidth="1"/>
    <col min="3606" max="3606" width="13.28515625" style="228" customWidth="1"/>
    <col min="3607" max="3607" width="13.5703125" style="228" customWidth="1"/>
    <col min="3608" max="3608" width="9.140625" style="228"/>
    <col min="3609" max="3609" width="16.42578125" style="228" customWidth="1"/>
    <col min="3610" max="3840" width="9.140625" style="228"/>
    <col min="3841" max="3841" width="62.42578125" style="228" customWidth="1"/>
    <col min="3842" max="3842" width="11.28515625" style="228" customWidth="1"/>
    <col min="3843" max="3843" width="11.42578125" style="228" customWidth="1"/>
    <col min="3844" max="3844" width="10.7109375" style="228" customWidth="1"/>
    <col min="3845" max="3845" width="12.140625" style="228" bestFit="1" customWidth="1"/>
    <col min="3846" max="3856" width="10.7109375" style="228" bestFit="1" customWidth="1"/>
    <col min="3857" max="3857" width="12.140625" style="228" bestFit="1" customWidth="1"/>
    <col min="3858" max="3858" width="13.5703125" style="228" bestFit="1" customWidth="1"/>
    <col min="3859" max="3861" width="10.7109375" style="228" bestFit="1" customWidth="1"/>
    <col min="3862" max="3862" width="13.28515625" style="228" customWidth="1"/>
    <col min="3863" max="3863" width="13.5703125" style="228" customWidth="1"/>
    <col min="3864" max="3864" width="9.140625" style="228"/>
    <col min="3865" max="3865" width="16.42578125" style="228" customWidth="1"/>
    <col min="3866" max="4096" width="9.140625" style="228"/>
    <col min="4097" max="4097" width="62.42578125" style="228" customWidth="1"/>
    <col min="4098" max="4098" width="11.28515625" style="228" customWidth="1"/>
    <col min="4099" max="4099" width="11.42578125" style="228" customWidth="1"/>
    <col min="4100" max="4100" width="10.7109375" style="228" customWidth="1"/>
    <col min="4101" max="4101" width="12.140625" style="228" bestFit="1" customWidth="1"/>
    <col min="4102" max="4112" width="10.7109375" style="228" bestFit="1" customWidth="1"/>
    <col min="4113" max="4113" width="12.140625" style="228" bestFit="1" customWidth="1"/>
    <col min="4114" max="4114" width="13.5703125" style="228" bestFit="1" customWidth="1"/>
    <col min="4115" max="4117" width="10.7109375" style="228" bestFit="1" customWidth="1"/>
    <col min="4118" max="4118" width="13.28515625" style="228" customWidth="1"/>
    <col min="4119" max="4119" width="13.5703125" style="228" customWidth="1"/>
    <col min="4120" max="4120" width="9.140625" style="228"/>
    <col min="4121" max="4121" width="16.42578125" style="228" customWidth="1"/>
    <col min="4122" max="4352" width="9.140625" style="228"/>
    <col min="4353" max="4353" width="62.42578125" style="228" customWidth="1"/>
    <col min="4354" max="4354" width="11.28515625" style="228" customWidth="1"/>
    <col min="4355" max="4355" width="11.42578125" style="228" customWidth="1"/>
    <col min="4356" max="4356" width="10.7109375" style="228" customWidth="1"/>
    <col min="4357" max="4357" width="12.140625" style="228" bestFit="1" customWidth="1"/>
    <col min="4358" max="4368" width="10.7109375" style="228" bestFit="1" customWidth="1"/>
    <col min="4369" max="4369" width="12.140625" style="228" bestFit="1" customWidth="1"/>
    <col min="4370" max="4370" width="13.5703125" style="228" bestFit="1" customWidth="1"/>
    <col min="4371" max="4373" width="10.7109375" style="228" bestFit="1" customWidth="1"/>
    <col min="4374" max="4374" width="13.28515625" style="228" customWidth="1"/>
    <col min="4375" max="4375" width="13.5703125" style="228" customWidth="1"/>
    <col min="4376" max="4376" width="9.140625" style="228"/>
    <col min="4377" max="4377" width="16.42578125" style="228" customWidth="1"/>
    <col min="4378" max="4608" width="9.140625" style="228"/>
    <col min="4609" max="4609" width="62.42578125" style="228" customWidth="1"/>
    <col min="4610" max="4610" width="11.28515625" style="228" customWidth="1"/>
    <col min="4611" max="4611" width="11.42578125" style="228" customWidth="1"/>
    <col min="4612" max="4612" width="10.7109375" style="228" customWidth="1"/>
    <col min="4613" max="4613" width="12.140625" style="228" bestFit="1" customWidth="1"/>
    <col min="4614" max="4624" width="10.7109375" style="228" bestFit="1" customWidth="1"/>
    <col min="4625" max="4625" width="12.140625" style="228" bestFit="1" customWidth="1"/>
    <col min="4626" max="4626" width="13.5703125" style="228" bestFit="1" customWidth="1"/>
    <col min="4627" max="4629" width="10.7109375" style="228" bestFit="1" customWidth="1"/>
    <col min="4630" max="4630" width="13.28515625" style="228" customWidth="1"/>
    <col min="4631" max="4631" width="13.5703125" style="228" customWidth="1"/>
    <col min="4632" max="4632" width="9.140625" style="228"/>
    <col min="4633" max="4633" width="16.42578125" style="228" customWidth="1"/>
    <col min="4634" max="4864" width="9.140625" style="228"/>
    <col min="4865" max="4865" width="62.42578125" style="228" customWidth="1"/>
    <col min="4866" max="4866" width="11.28515625" style="228" customWidth="1"/>
    <col min="4867" max="4867" width="11.42578125" style="228" customWidth="1"/>
    <col min="4868" max="4868" width="10.7109375" style="228" customWidth="1"/>
    <col min="4869" max="4869" width="12.140625" style="228" bestFit="1" customWidth="1"/>
    <col min="4870" max="4880" width="10.7109375" style="228" bestFit="1" customWidth="1"/>
    <col min="4881" max="4881" width="12.140625" style="228" bestFit="1" customWidth="1"/>
    <col min="4882" max="4882" width="13.5703125" style="228" bestFit="1" customWidth="1"/>
    <col min="4883" max="4885" width="10.7109375" style="228" bestFit="1" customWidth="1"/>
    <col min="4886" max="4886" width="13.28515625" style="228" customWidth="1"/>
    <col min="4887" max="4887" width="13.5703125" style="228" customWidth="1"/>
    <col min="4888" max="4888" width="9.140625" style="228"/>
    <col min="4889" max="4889" width="16.42578125" style="228" customWidth="1"/>
    <col min="4890" max="5120" width="9.140625" style="228"/>
    <col min="5121" max="5121" width="62.42578125" style="228" customWidth="1"/>
    <col min="5122" max="5122" width="11.28515625" style="228" customWidth="1"/>
    <col min="5123" max="5123" width="11.42578125" style="228" customWidth="1"/>
    <col min="5124" max="5124" width="10.7109375" style="228" customWidth="1"/>
    <col min="5125" max="5125" width="12.140625" style="228" bestFit="1" customWidth="1"/>
    <col min="5126" max="5136" width="10.7109375" style="228" bestFit="1" customWidth="1"/>
    <col min="5137" max="5137" width="12.140625" style="228" bestFit="1" customWidth="1"/>
    <col min="5138" max="5138" width="13.5703125" style="228" bestFit="1" customWidth="1"/>
    <col min="5139" max="5141" width="10.7109375" style="228" bestFit="1" customWidth="1"/>
    <col min="5142" max="5142" width="13.28515625" style="228" customWidth="1"/>
    <col min="5143" max="5143" width="13.5703125" style="228" customWidth="1"/>
    <col min="5144" max="5144" width="9.140625" style="228"/>
    <col min="5145" max="5145" width="16.42578125" style="228" customWidth="1"/>
    <col min="5146" max="5376" width="9.140625" style="228"/>
    <col min="5377" max="5377" width="62.42578125" style="228" customWidth="1"/>
    <col min="5378" max="5378" width="11.28515625" style="228" customWidth="1"/>
    <col min="5379" max="5379" width="11.42578125" style="228" customWidth="1"/>
    <col min="5380" max="5380" width="10.7109375" style="228" customWidth="1"/>
    <col min="5381" max="5381" width="12.140625" style="228" bestFit="1" customWidth="1"/>
    <col min="5382" max="5392" width="10.7109375" style="228" bestFit="1" customWidth="1"/>
    <col min="5393" max="5393" width="12.140625" style="228" bestFit="1" customWidth="1"/>
    <col min="5394" max="5394" width="13.5703125" style="228" bestFit="1" customWidth="1"/>
    <col min="5395" max="5397" width="10.7109375" style="228" bestFit="1" customWidth="1"/>
    <col min="5398" max="5398" width="13.28515625" style="228" customWidth="1"/>
    <col min="5399" max="5399" width="13.5703125" style="228" customWidth="1"/>
    <col min="5400" max="5400" width="9.140625" style="228"/>
    <col min="5401" max="5401" width="16.42578125" style="228" customWidth="1"/>
    <col min="5402" max="5632" width="9.140625" style="228"/>
    <col min="5633" max="5633" width="62.42578125" style="228" customWidth="1"/>
    <col min="5634" max="5634" width="11.28515625" style="228" customWidth="1"/>
    <col min="5635" max="5635" width="11.42578125" style="228" customWidth="1"/>
    <col min="5636" max="5636" width="10.7109375" style="228" customWidth="1"/>
    <col min="5637" max="5637" width="12.140625" style="228" bestFit="1" customWidth="1"/>
    <col min="5638" max="5648" width="10.7109375" style="228" bestFit="1" customWidth="1"/>
    <col min="5649" max="5649" width="12.140625" style="228" bestFit="1" customWidth="1"/>
    <col min="5650" max="5650" width="13.5703125" style="228" bestFit="1" customWidth="1"/>
    <col min="5651" max="5653" width="10.7109375" style="228" bestFit="1" customWidth="1"/>
    <col min="5654" max="5654" width="13.28515625" style="228" customWidth="1"/>
    <col min="5655" max="5655" width="13.5703125" style="228" customWidth="1"/>
    <col min="5656" max="5656" width="9.140625" style="228"/>
    <col min="5657" max="5657" width="16.42578125" style="228" customWidth="1"/>
    <col min="5658" max="5888" width="9.140625" style="228"/>
    <col min="5889" max="5889" width="62.42578125" style="228" customWidth="1"/>
    <col min="5890" max="5890" width="11.28515625" style="228" customWidth="1"/>
    <col min="5891" max="5891" width="11.42578125" style="228" customWidth="1"/>
    <col min="5892" max="5892" width="10.7109375" style="228" customWidth="1"/>
    <col min="5893" max="5893" width="12.140625" style="228" bestFit="1" customWidth="1"/>
    <col min="5894" max="5904" width="10.7109375" style="228" bestFit="1" customWidth="1"/>
    <col min="5905" max="5905" width="12.140625" style="228" bestFit="1" customWidth="1"/>
    <col min="5906" max="5906" width="13.5703125" style="228" bestFit="1" customWidth="1"/>
    <col min="5907" max="5909" width="10.7109375" style="228" bestFit="1" customWidth="1"/>
    <col min="5910" max="5910" width="13.28515625" style="228" customWidth="1"/>
    <col min="5911" max="5911" width="13.5703125" style="228" customWidth="1"/>
    <col min="5912" max="5912" width="9.140625" style="228"/>
    <col min="5913" max="5913" width="16.42578125" style="228" customWidth="1"/>
    <col min="5914" max="6144" width="9.140625" style="228"/>
    <col min="6145" max="6145" width="62.42578125" style="228" customWidth="1"/>
    <col min="6146" max="6146" width="11.28515625" style="228" customWidth="1"/>
    <col min="6147" max="6147" width="11.42578125" style="228" customWidth="1"/>
    <col min="6148" max="6148" width="10.7109375" style="228" customWidth="1"/>
    <col min="6149" max="6149" width="12.140625" style="228" bestFit="1" customWidth="1"/>
    <col min="6150" max="6160" width="10.7109375" style="228" bestFit="1" customWidth="1"/>
    <col min="6161" max="6161" width="12.140625" style="228" bestFit="1" customWidth="1"/>
    <col min="6162" max="6162" width="13.5703125" style="228" bestFit="1" customWidth="1"/>
    <col min="6163" max="6165" width="10.7109375" style="228" bestFit="1" customWidth="1"/>
    <col min="6166" max="6166" width="13.28515625" style="228" customWidth="1"/>
    <col min="6167" max="6167" width="13.5703125" style="228" customWidth="1"/>
    <col min="6168" max="6168" width="9.140625" style="228"/>
    <col min="6169" max="6169" width="16.42578125" style="228" customWidth="1"/>
    <col min="6170" max="6400" width="9.140625" style="228"/>
    <col min="6401" max="6401" width="62.42578125" style="228" customWidth="1"/>
    <col min="6402" max="6402" width="11.28515625" style="228" customWidth="1"/>
    <col min="6403" max="6403" width="11.42578125" style="228" customWidth="1"/>
    <col min="6404" max="6404" width="10.7109375" style="228" customWidth="1"/>
    <col min="6405" max="6405" width="12.140625" style="228" bestFit="1" customWidth="1"/>
    <col min="6406" max="6416" width="10.7109375" style="228" bestFit="1" customWidth="1"/>
    <col min="6417" max="6417" width="12.140625" style="228" bestFit="1" customWidth="1"/>
    <col min="6418" max="6418" width="13.5703125" style="228" bestFit="1" customWidth="1"/>
    <col min="6419" max="6421" width="10.7109375" style="228" bestFit="1" customWidth="1"/>
    <col min="6422" max="6422" width="13.28515625" style="228" customWidth="1"/>
    <col min="6423" max="6423" width="13.5703125" style="228" customWidth="1"/>
    <col min="6424" max="6424" width="9.140625" style="228"/>
    <col min="6425" max="6425" width="16.42578125" style="228" customWidth="1"/>
    <col min="6426" max="6656" width="9.140625" style="228"/>
    <col min="6657" max="6657" width="62.42578125" style="228" customWidth="1"/>
    <col min="6658" max="6658" width="11.28515625" style="228" customWidth="1"/>
    <col min="6659" max="6659" width="11.42578125" style="228" customWidth="1"/>
    <col min="6660" max="6660" width="10.7109375" style="228" customWidth="1"/>
    <col min="6661" max="6661" width="12.140625" style="228" bestFit="1" customWidth="1"/>
    <col min="6662" max="6672" width="10.7109375" style="228" bestFit="1" customWidth="1"/>
    <col min="6673" max="6673" width="12.140625" style="228" bestFit="1" customWidth="1"/>
    <col min="6674" max="6674" width="13.5703125" style="228" bestFit="1" customWidth="1"/>
    <col min="6675" max="6677" width="10.7109375" style="228" bestFit="1" customWidth="1"/>
    <col min="6678" max="6678" width="13.28515625" style="228" customWidth="1"/>
    <col min="6679" max="6679" width="13.5703125" style="228" customWidth="1"/>
    <col min="6680" max="6680" width="9.140625" style="228"/>
    <col min="6681" max="6681" width="16.42578125" style="228" customWidth="1"/>
    <col min="6682" max="6912" width="9.140625" style="228"/>
    <col min="6913" max="6913" width="62.42578125" style="228" customWidth="1"/>
    <col min="6914" max="6914" width="11.28515625" style="228" customWidth="1"/>
    <col min="6915" max="6915" width="11.42578125" style="228" customWidth="1"/>
    <col min="6916" max="6916" width="10.7109375" style="228" customWidth="1"/>
    <col min="6917" max="6917" width="12.140625" style="228" bestFit="1" customWidth="1"/>
    <col min="6918" max="6928" width="10.7109375" style="228" bestFit="1" customWidth="1"/>
    <col min="6929" max="6929" width="12.140625" style="228" bestFit="1" customWidth="1"/>
    <col min="6930" max="6930" width="13.5703125" style="228" bestFit="1" customWidth="1"/>
    <col min="6931" max="6933" width="10.7109375" style="228" bestFit="1" customWidth="1"/>
    <col min="6934" max="6934" width="13.28515625" style="228" customWidth="1"/>
    <col min="6935" max="6935" width="13.5703125" style="228" customWidth="1"/>
    <col min="6936" max="6936" width="9.140625" style="228"/>
    <col min="6937" max="6937" width="16.42578125" style="228" customWidth="1"/>
    <col min="6938" max="7168" width="9.140625" style="228"/>
    <col min="7169" max="7169" width="62.42578125" style="228" customWidth="1"/>
    <col min="7170" max="7170" width="11.28515625" style="228" customWidth="1"/>
    <col min="7171" max="7171" width="11.42578125" style="228" customWidth="1"/>
    <col min="7172" max="7172" width="10.7109375" style="228" customWidth="1"/>
    <col min="7173" max="7173" width="12.140625" style="228" bestFit="1" customWidth="1"/>
    <col min="7174" max="7184" width="10.7109375" style="228" bestFit="1" customWidth="1"/>
    <col min="7185" max="7185" width="12.140625" style="228" bestFit="1" customWidth="1"/>
    <col min="7186" max="7186" width="13.5703125" style="228" bestFit="1" customWidth="1"/>
    <col min="7187" max="7189" width="10.7109375" style="228" bestFit="1" customWidth="1"/>
    <col min="7190" max="7190" width="13.28515625" style="228" customWidth="1"/>
    <col min="7191" max="7191" width="13.5703125" style="228" customWidth="1"/>
    <col min="7192" max="7192" width="9.140625" style="228"/>
    <col min="7193" max="7193" width="16.42578125" style="228" customWidth="1"/>
    <col min="7194" max="7424" width="9.140625" style="228"/>
    <col min="7425" max="7425" width="62.42578125" style="228" customWidth="1"/>
    <col min="7426" max="7426" width="11.28515625" style="228" customWidth="1"/>
    <col min="7427" max="7427" width="11.42578125" style="228" customWidth="1"/>
    <col min="7428" max="7428" width="10.7109375" style="228" customWidth="1"/>
    <col min="7429" max="7429" width="12.140625" style="228" bestFit="1" customWidth="1"/>
    <col min="7430" max="7440" width="10.7109375" style="228" bestFit="1" customWidth="1"/>
    <col min="7441" max="7441" width="12.140625" style="228" bestFit="1" customWidth="1"/>
    <col min="7442" max="7442" width="13.5703125" style="228" bestFit="1" customWidth="1"/>
    <col min="7443" max="7445" width="10.7109375" style="228" bestFit="1" customWidth="1"/>
    <col min="7446" max="7446" width="13.28515625" style="228" customWidth="1"/>
    <col min="7447" max="7447" width="13.5703125" style="228" customWidth="1"/>
    <col min="7448" max="7448" width="9.140625" style="228"/>
    <col min="7449" max="7449" width="16.42578125" style="228" customWidth="1"/>
    <col min="7450" max="7680" width="9.140625" style="228"/>
    <col min="7681" max="7681" width="62.42578125" style="228" customWidth="1"/>
    <col min="7682" max="7682" width="11.28515625" style="228" customWidth="1"/>
    <col min="7683" max="7683" width="11.42578125" style="228" customWidth="1"/>
    <col min="7684" max="7684" width="10.7109375" style="228" customWidth="1"/>
    <col min="7685" max="7685" width="12.140625" style="228" bestFit="1" customWidth="1"/>
    <col min="7686" max="7696" width="10.7109375" style="228" bestFit="1" customWidth="1"/>
    <col min="7697" max="7697" width="12.140625" style="228" bestFit="1" customWidth="1"/>
    <col min="7698" max="7698" width="13.5703125" style="228" bestFit="1" customWidth="1"/>
    <col min="7699" max="7701" width="10.7109375" style="228" bestFit="1" customWidth="1"/>
    <col min="7702" max="7702" width="13.28515625" style="228" customWidth="1"/>
    <col min="7703" max="7703" width="13.5703125" style="228" customWidth="1"/>
    <col min="7704" max="7704" width="9.140625" style="228"/>
    <col min="7705" max="7705" width="16.42578125" style="228" customWidth="1"/>
    <col min="7706" max="7936" width="9.140625" style="228"/>
    <col min="7937" max="7937" width="62.42578125" style="228" customWidth="1"/>
    <col min="7938" max="7938" width="11.28515625" style="228" customWidth="1"/>
    <col min="7939" max="7939" width="11.42578125" style="228" customWidth="1"/>
    <col min="7940" max="7940" width="10.7109375" style="228" customWidth="1"/>
    <col min="7941" max="7941" width="12.140625" style="228" bestFit="1" customWidth="1"/>
    <col min="7942" max="7952" width="10.7109375" style="228" bestFit="1" customWidth="1"/>
    <col min="7953" max="7953" width="12.140625" style="228" bestFit="1" customWidth="1"/>
    <col min="7954" max="7954" width="13.5703125" style="228" bestFit="1" customWidth="1"/>
    <col min="7955" max="7957" width="10.7109375" style="228" bestFit="1" customWidth="1"/>
    <col min="7958" max="7958" width="13.28515625" style="228" customWidth="1"/>
    <col min="7959" max="7959" width="13.5703125" style="228" customWidth="1"/>
    <col min="7960" max="7960" width="9.140625" style="228"/>
    <col min="7961" max="7961" width="16.42578125" style="228" customWidth="1"/>
    <col min="7962" max="8192" width="9.140625" style="228"/>
    <col min="8193" max="8193" width="62.42578125" style="228" customWidth="1"/>
    <col min="8194" max="8194" width="11.28515625" style="228" customWidth="1"/>
    <col min="8195" max="8195" width="11.42578125" style="228" customWidth="1"/>
    <col min="8196" max="8196" width="10.7109375" style="228" customWidth="1"/>
    <col min="8197" max="8197" width="12.140625" style="228" bestFit="1" customWidth="1"/>
    <col min="8198" max="8208" width="10.7109375" style="228" bestFit="1" customWidth="1"/>
    <col min="8209" max="8209" width="12.140625" style="228" bestFit="1" customWidth="1"/>
    <col min="8210" max="8210" width="13.5703125" style="228" bestFit="1" customWidth="1"/>
    <col min="8211" max="8213" width="10.7109375" style="228" bestFit="1" customWidth="1"/>
    <col min="8214" max="8214" width="13.28515625" style="228" customWidth="1"/>
    <col min="8215" max="8215" width="13.5703125" style="228" customWidth="1"/>
    <col min="8216" max="8216" width="9.140625" style="228"/>
    <col min="8217" max="8217" width="16.42578125" style="228" customWidth="1"/>
    <col min="8218" max="8448" width="9.140625" style="228"/>
    <col min="8449" max="8449" width="62.42578125" style="228" customWidth="1"/>
    <col min="8450" max="8450" width="11.28515625" style="228" customWidth="1"/>
    <col min="8451" max="8451" width="11.42578125" style="228" customWidth="1"/>
    <col min="8452" max="8452" width="10.7109375" style="228" customWidth="1"/>
    <col min="8453" max="8453" width="12.140625" style="228" bestFit="1" customWidth="1"/>
    <col min="8454" max="8464" width="10.7109375" style="228" bestFit="1" customWidth="1"/>
    <col min="8465" max="8465" width="12.140625" style="228" bestFit="1" customWidth="1"/>
    <col min="8466" max="8466" width="13.5703125" style="228" bestFit="1" customWidth="1"/>
    <col min="8467" max="8469" width="10.7109375" style="228" bestFit="1" customWidth="1"/>
    <col min="8470" max="8470" width="13.28515625" style="228" customWidth="1"/>
    <col min="8471" max="8471" width="13.5703125" style="228" customWidth="1"/>
    <col min="8472" max="8472" width="9.140625" style="228"/>
    <col min="8473" max="8473" width="16.42578125" style="228" customWidth="1"/>
    <col min="8474" max="8704" width="9.140625" style="228"/>
    <col min="8705" max="8705" width="62.42578125" style="228" customWidth="1"/>
    <col min="8706" max="8706" width="11.28515625" style="228" customWidth="1"/>
    <col min="8707" max="8707" width="11.42578125" style="228" customWidth="1"/>
    <col min="8708" max="8708" width="10.7109375" style="228" customWidth="1"/>
    <col min="8709" max="8709" width="12.140625" style="228" bestFit="1" customWidth="1"/>
    <col min="8710" max="8720" width="10.7109375" style="228" bestFit="1" customWidth="1"/>
    <col min="8721" max="8721" width="12.140625" style="228" bestFit="1" customWidth="1"/>
    <col min="8722" max="8722" width="13.5703125" style="228" bestFit="1" customWidth="1"/>
    <col min="8723" max="8725" width="10.7109375" style="228" bestFit="1" customWidth="1"/>
    <col min="8726" max="8726" width="13.28515625" style="228" customWidth="1"/>
    <col min="8727" max="8727" width="13.5703125" style="228" customWidth="1"/>
    <col min="8728" max="8728" width="9.140625" style="228"/>
    <col min="8729" max="8729" width="16.42578125" style="228" customWidth="1"/>
    <col min="8730" max="8960" width="9.140625" style="228"/>
    <col min="8961" max="8961" width="62.42578125" style="228" customWidth="1"/>
    <col min="8962" max="8962" width="11.28515625" style="228" customWidth="1"/>
    <col min="8963" max="8963" width="11.42578125" style="228" customWidth="1"/>
    <col min="8964" max="8964" width="10.7109375" style="228" customWidth="1"/>
    <col min="8965" max="8965" width="12.140625" style="228" bestFit="1" customWidth="1"/>
    <col min="8966" max="8976" width="10.7109375" style="228" bestFit="1" customWidth="1"/>
    <col min="8977" max="8977" width="12.140625" style="228" bestFit="1" customWidth="1"/>
    <col min="8978" max="8978" width="13.5703125" style="228" bestFit="1" customWidth="1"/>
    <col min="8979" max="8981" width="10.7109375" style="228" bestFit="1" customWidth="1"/>
    <col min="8982" max="8982" width="13.28515625" style="228" customWidth="1"/>
    <col min="8983" max="8983" width="13.5703125" style="228" customWidth="1"/>
    <col min="8984" max="8984" width="9.140625" style="228"/>
    <col min="8985" max="8985" width="16.42578125" style="228" customWidth="1"/>
    <col min="8986" max="9216" width="9.140625" style="228"/>
    <col min="9217" max="9217" width="62.42578125" style="228" customWidth="1"/>
    <col min="9218" max="9218" width="11.28515625" style="228" customWidth="1"/>
    <col min="9219" max="9219" width="11.42578125" style="228" customWidth="1"/>
    <col min="9220" max="9220" width="10.7109375" style="228" customWidth="1"/>
    <col min="9221" max="9221" width="12.140625" style="228" bestFit="1" customWidth="1"/>
    <col min="9222" max="9232" width="10.7109375" style="228" bestFit="1" customWidth="1"/>
    <col min="9233" max="9233" width="12.140625" style="228" bestFit="1" customWidth="1"/>
    <col min="9234" max="9234" width="13.5703125" style="228" bestFit="1" customWidth="1"/>
    <col min="9235" max="9237" width="10.7109375" style="228" bestFit="1" customWidth="1"/>
    <col min="9238" max="9238" width="13.28515625" style="228" customWidth="1"/>
    <col min="9239" max="9239" width="13.5703125" style="228" customWidth="1"/>
    <col min="9240" max="9240" width="9.140625" style="228"/>
    <col min="9241" max="9241" width="16.42578125" style="228" customWidth="1"/>
    <col min="9242" max="9472" width="9.140625" style="228"/>
    <col min="9473" max="9473" width="62.42578125" style="228" customWidth="1"/>
    <col min="9474" max="9474" width="11.28515625" style="228" customWidth="1"/>
    <col min="9475" max="9475" width="11.42578125" style="228" customWidth="1"/>
    <col min="9476" max="9476" width="10.7109375" style="228" customWidth="1"/>
    <col min="9477" max="9477" width="12.140625" style="228" bestFit="1" customWidth="1"/>
    <col min="9478" max="9488" width="10.7109375" style="228" bestFit="1" customWidth="1"/>
    <col min="9489" max="9489" width="12.140625" style="228" bestFit="1" customWidth="1"/>
    <col min="9490" max="9490" width="13.5703125" style="228" bestFit="1" customWidth="1"/>
    <col min="9491" max="9493" width="10.7109375" style="228" bestFit="1" customWidth="1"/>
    <col min="9494" max="9494" width="13.28515625" style="228" customWidth="1"/>
    <col min="9495" max="9495" width="13.5703125" style="228" customWidth="1"/>
    <col min="9496" max="9496" width="9.140625" style="228"/>
    <col min="9497" max="9497" width="16.42578125" style="228" customWidth="1"/>
    <col min="9498" max="9728" width="9.140625" style="228"/>
    <col min="9729" max="9729" width="62.42578125" style="228" customWidth="1"/>
    <col min="9730" max="9730" width="11.28515625" style="228" customWidth="1"/>
    <col min="9731" max="9731" width="11.42578125" style="228" customWidth="1"/>
    <col min="9732" max="9732" width="10.7109375" style="228" customWidth="1"/>
    <col min="9733" max="9733" width="12.140625" style="228" bestFit="1" customWidth="1"/>
    <col min="9734" max="9744" width="10.7109375" style="228" bestFit="1" customWidth="1"/>
    <col min="9745" max="9745" width="12.140625" style="228" bestFit="1" customWidth="1"/>
    <col min="9746" max="9746" width="13.5703125" style="228" bestFit="1" customWidth="1"/>
    <col min="9747" max="9749" width="10.7109375" style="228" bestFit="1" customWidth="1"/>
    <col min="9750" max="9750" width="13.28515625" style="228" customWidth="1"/>
    <col min="9751" max="9751" width="13.5703125" style="228" customWidth="1"/>
    <col min="9752" max="9752" width="9.140625" style="228"/>
    <col min="9753" max="9753" width="16.42578125" style="228" customWidth="1"/>
    <col min="9754" max="9984" width="9.140625" style="228"/>
    <col min="9985" max="9985" width="62.42578125" style="228" customWidth="1"/>
    <col min="9986" max="9986" width="11.28515625" style="228" customWidth="1"/>
    <col min="9987" max="9987" width="11.42578125" style="228" customWidth="1"/>
    <col min="9988" max="9988" width="10.7109375" style="228" customWidth="1"/>
    <col min="9989" max="9989" width="12.140625" style="228" bestFit="1" customWidth="1"/>
    <col min="9990" max="10000" width="10.7109375" style="228" bestFit="1" customWidth="1"/>
    <col min="10001" max="10001" width="12.140625" style="228" bestFit="1" customWidth="1"/>
    <col min="10002" max="10002" width="13.5703125" style="228" bestFit="1" customWidth="1"/>
    <col min="10003" max="10005" width="10.7109375" style="228" bestFit="1" customWidth="1"/>
    <col min="10006" max="10006" width="13.28515625" style="228" customWidth="1"/>
    <col min="10007" max="10007" width="13.5703125" style="228" customWidth="1"/>
    <col min="10008" max="10008" width="9.140625" style="228"/>
    <col min="10009" max="10009" width="16.42578125" style="228" customWidth="1"/>
    <col min="10010" max="10240" width="9.140625" style="228"/>
    <col min="10241" max="10241" width="62.42578125" style="228" customWidth="1"/>
    <col min="10242" max="10242" width="11.28515625" style="228" customWidth="1"/>
    <col min="10243" max="10243" width="11.42578125" style="228" customWidth="1"/>
    <col min="10244" max="10244" width="10.7109375" style="228" customWidth="1"/>
    <col min="10245" max="10245" width="12.140625" style="228" bestFit="1" customWidth="1"/>
    <col min="10246" max="10256" width="10.7109375" style="228" bestFit="1" customWidth="1"/>
    <col min="10257" max="10257" width="12.140625" style="228" bestFit="1" customWidth="1"/>
    <col min="10258" max="10258" width="13.5703125" style="228" bestFit="1" customWidth="1"/>
    <col min="10259" max="10261" width="10.7109375" style="228" bestFit="1" customWidth="1"/>
    <col min="10262" max="10262" width="13.28515625" style="228" customWidth="1"/>
    <col min="10263" max="10263" width="13.5703125" style="228" customWidth="1"/>
    <col min="10264" max="10264" width="9.140625" style="228"/>
    <col min="10265" max="10265" width="16.42578125" style="228" customWidth="1"/>
    <col min="10266" max="10496" width="9.140625" style="228"/>
    <col min="10497" max="10497" width="62.42578125" style="228" customWidth="1"/>
    <col min="10498" max="10498" width="11.28515625" style="228" customWidth="1"/>
    <col min="10499" max="10499" width="11.42578125" style="228" customWidth="1"/>
    <col min="10500" max="10500" width="10.7109375" style="228" customWidth="1"/>
    <col min="10501" max="10501" width="12.140625" style="228" bestFit="1" customWidth="1"/>
    <col min="10502" max="10512" width="10.7109375" style="228" bestFit="1" customWidth="1"/>
    <col min="10513" max="10513" width="12.140625" style="228" bestFit="1" customWidth="1"/>
    <col min="10514" max="10514" width="13.5703125" style="228" bestFit="1" customWidth="1"/>
    <col min="10515" max="10517" width="10.7109375" style="228" bestFit="1" customWidth="1"/>
    <col min="10518" max="10518" width="13.28515625" style="228" customWidth="1"/>
    <col min="10519" max="10519" width="13.5703125" style="228" customWidth="1"/>
    <col min="10520" max="10520" width="9.140625" style="228"/>
    <col min="10521" max="10521" width="16.42578125" style="228" customWidth="1"/>
    <col min="10522" max="10752" width="9.140625" style="228"/>
    <col min="10753" max="10753" width="62.42578125" style="228" customWidth="1"/>
    <col min="10754" max="10754" width="11.28515625" style="228" customWidth="1"/>
    <col min="10755" max="10755" width="11.42578125" style="228" customWidth="1"/>
    <col min="10756" max="10756" width="10.7109375" style="228" customWidth="1"/>
    <col min="10757" max="10757" width="12.140625" style="228" bestFit="1" customWidth="1"/>
    <col min="10758" max="10768" width="10.7109375" style="228" bestFit="1" customWidth="1"/>
    <col min="10769" max="10769" width="12.140625" style="228" bestFit="1" customWidth="1"/>
    <col min="10770" max="10770" width="13.5703125" style="228" bestFit="1" customWidth="1"/>
    <col min="10771" max="10773" width="10.7109375" style="228" bestFit="1" customWidth="1"/>
    <col min="10774" max="10774" width="13.28515625" style="228" customWidth="1"/>
    <col min="10775" max="10775" width="13.5703125" style="228" customWidth="1"/>
    <col min="10776" max="10776" width="9.140625" style="228"/>
    <col min="10777" max="10777" width="16.42578125" style="228" customWidth="1"/>
    <col min="10778" max="11008" width="9.140625" style="228"/>
    <col min="11009" max="11009" width="62.42578125" style="228" customWidth="1"/>
    <col min="11010" max="11010" width="11.28515625" style="228" customWidth="1"/>
    <col min="11011" max="11011" width="11.42578125" style="228" customWidth="1"/>
    <col min="11012" max="11012" width="10.7109375" style="228" customWidth="1"/>
    <col min="11013" max="11013" width="12.140625" style="228" bestFit="1" customWidth="1"/>
    <col min="11014" max="11024" width="10.7109375" style="228" bestFit="1" customWidth="1"/>
    <col min="11025" max="11025" width="12.140625" style="228" bestFit="1" customWidth="1"/>
    <col min="11026" max="11026" width="13.5703125" style="228" bestFit="1" customWidth="1"/>
    <col min="11027" max="11029" width="10.7109375" style="228" bestFit="1" customWidth="1"/>
    <col min="11030" max="11030" width="13.28515625" style="228" customWidth="1"/>
    <col min="11031" max="11031" width="13.5703125" style="228" customWidth="1"/>
    <col min="11032" max="11032" width="9.140625" style="228"/>
    <col min="11033" max="11033" width="16.42578125" style="228" customWidth="1"/>
    <col min="11034" max="11264" width="9.140625" style="228"/>
    <col min="11265" max="11265" width="62.42578125" style="228" customWidth="1"/>
    <col min="11266" max="11266" width="11.28515625" style="228" customWidth="1"/>
    <col min="11267" max="11267" width="11.42578125" style="228" customWidth="1"/>
    <col min="11268" max="11268" width="10.7109375" style="228" customWidth="1"/>
    <col min="11269" max="11269" width="12.140625" style="228" bestFit="1" customWidth="1"/>
    <col min="11270" max="11280" width="10.7109375" style="228" bestFit="1" customWidth="1"/>
    <col min="11281" max="11281" width="12.140625" style="228" bestFit="1" customWidth="1"/>
    <col min="11282" max="11282" width="13.5703125" style="228" bestFit="1" customWidth="1"/>
    <col min="11283" max="11285" width="10.7109375" style="228" bestFit="1" customWidth="1"/>
    <col min="11286" max="11286" width="13.28515625" style="228" customWidth="1"/>
    <col min="11287" max="11287" width="13.5703125" style="228" customWidth="1"/>
    <col min="11288" max="11288" width="9.140625" style="228"/>
    <col min="11289" max="11289" width="16.42578125" style="228" customWidth="1"/>
    <col min="11290" max="11520" width="9.140625" style="228"/>
    <col min="11521" max="11521" width="62.42578125" style="228" customWidth="1"/>
    <col min="11522" max="11522" width="11.28515625" style="228" customWidth="1"/>
    <col min="11523" max="11523" width="11.42578125" style="228" customWidth="1"/>
    <col min="11524" max="11524" width="10.7109375" style="228" customWidth="1"/>
    <col min="11525" max="11525" width="12.140625" style="228" bestFit="1" customWidth="1"/>
    <col min="11526" max="11536" width="10.7109375" style="228" bestFit="1" customWidth="1"/>
    <col min="11537" max="11537" width="12.140625" style="228" bestFit="1" customWidth="1"/>
    <col min="11538" max="11538" width="13.5703125" style="228" bestFit="1" customWidth="1"/>
    <col min="11539" max="11541" width="10.7109375" style="228" bestFit="1" customWidth="1"/>
    <col min="11542" max="11542" width="13.28515625" style="228" customWidth="1"/>
    <col min="11543" max="11543" width="13.5703125" style="228" customWidth="1"/>
    <col min="11544" max="11544" width="9.140625" style="228"/>
    <col min="11545" max="11545" width="16.42578125" style="228" customWidth="1"/>
    <col min="11546" max="11776" width="9.140625" style="228"/>
    <col min="11777" max="11777" width="62.42578125" style="228" customWidth="1"/>
    <col min="11778" max="11778" width="11.28515625" style="228" customWidth="1"/>
    <col min="11779" max="11779" width="11.42578125" style="228" customWidth="1"/>
    <col min="11780" max="11780" width="10.7109375" style="228" customWidth="1"/>
    <col min="11781" max="11781" width="12.140625" style="228" bestFit="1" customWidth="1"/>
    <col min="11782" max="11792" width="10.7109375" style="228" bestFit="1" customWidth="1"/>
    <col min="11793" max="11793" width="12.140625" style="228" bestFit="1" customWidth="1"/>
    <col min="11794" max="11794" width="13.5703125" style="228" bestFit="1" customWidth="1"/>
    <col min="11795" max="11797" width="10.7109375" style="228" bestFit="1" customWidth="1"/>
    <col min="11798" max="11798" width="13.28515625" style="228" customWidth="1"/>
    <col min="11799" max="11799" width="13.5703125" style="228" customWidth="1"/>
    <col min="11800" max="11800" width="9.140625" style="228"/>
    <col min="11801" max="11801" width="16.42578125" style="228" customWidth="1"/>
    <col min="11802" max="12032" width="9.140625" style="228"/>
    <col min="12033" max="12033" width="62.42578125" style="228" customWidth="1"/>
    <col min="12034" max="12034" width="11.28515625" style="228" customWidth="1"/>
    <col min="12035" max="12035" width="11.42578125" style="228" customWidth="1"/>
    <col min="12036" max="12036" width="10.7109375" style="228" customWidth="1"/>
    <col min="12037" max="12037" width="12.140625" style="228" bestFit="1" customWidth="1"/>
    <col min="12038" max="12048" width="10.7109375" style="228" bestFit="1" customWidth="1"/>
    <col min="12049" max="12049" width="12.140625" style="228" bestFit="1" customWidth="1"/>
    <col min="12050" max="12050" width="13.5703125" style="228" bestFit="1" customWidth="1"/>
    <col min="12051" max="12053" width="10.7109375" style="228" bestFit="1" customWidth="1"/>
    <col min="12054" max="12054" width="13.28515625" style="228" customWidth="1"/>
    <col min="12055" max="12055" width="13.5703125" style="228" customWidth="1"/>
    <col min="12056" max="12056" width="9.140625" style="228"/>
    <col min="12057" max="12057" width="16.42578125" style="228" customWidth="1"/>
    <col min="12058" max="12288" width="9.140625" style="228"/>
    <col min="12289" max="12289" width="62.42578125" style="228" customWidth="1"/>
    <col min="12290" max="12290" width="11.28515625" style="228" customWidth="1"/>
    <col min="12291" max="12291" width="11.42578125" style="228" customWidth="1"/>
    <col min="12292" max="12292" width="10.7109375" style="228" customWidth="1"/>
    <col min="12293" max="12293" width="12.140625" style="228" bestFit="1" customWidth="1"/>
    <col min="12294" max="12304" width="10.7109375" style="228" bestFit="1" customWidth="1"/>
    <col min="12305" max="12305" width="12.140625" style="228" bestFit="1" customWidth="1"/>
    <col min="12306" max="12306" width="13.5703125" style="228" bestFit="1" customWidth="1"/>
    <col min="12307" max="12309" width="10.7109375" style="228" bestFit="1" customWidth="1"/>
    <col min="12310" max="12310" width="13.28515625" style="228" customWidth="1"/>
    <col min="12311" max="12311" width="13.5703125" style="228" customWidth="1"/>
    <col min="12312" max="12312" width="9.140625" style="228"/>
    <col min="12313" max="12313" width="16.42578125" style="228" customWidth="1"/>
    <col min="12314" max="12544" width="9.140625" style="228"/>
    <col min="12545" max="12545" width="62.42578125" style="228" customWidth="1"/>
    <col min="12546" max="12546" width="11.28515625" style="228" customWidth="1"/>
    <col min="12547" max="12547" width="11.42578125" style="228" customWidth="1"/>
    <col min="12548" max="12548" width="10.7109375" style="228" customWidth="1"/>
    <col min="12549" max="12549" width="12.140625" style="228" bestFit="1" customWidth="1"/>
    <col min="12550" max="12560" width="10.7109375" style="228" bestFit="1" customWidth="1"/>
    <col min="12561" max="12561" width="12.140625" style="228" bestFit="1" customWidth="1"/>
    <col min="12562" max="12562" width="13.5703125" style="228" bestFit="1" customWidth="1"/>
    <col min="12563" max="12565" width="10.7109375" style="228" bestFit="1" customWidth="1"/>
    <col min="12566" max="12566" width="13.28515625" style="228" customWidth="1"/>
    <col min="12567" max="12567" width="13.5703125" style="228" customWidth="1"/>
    <col min="12568" max="12568" width="9.140625" style="228"/>
    <col min="12569" max="12569" width="16.42578125" style="228" customWidth="1"/>
    <col min="12570" max="12800" width="9.140625" style="228"/>
    <col min="12801" max="12801" width="62.42578125" style="228" customWidth="1"/>
    <col min="12802" max="12802" width="11.28515625" style="228" customWidth="1"/>
    <col min="12803" max="12803" width="11.42578125" style="228" customWidth="1"/>
    <col min="12804" max="12804" width="10.7109375" style="228" customWidth="1"/>
    <col min="12805" max="12805" width="12.140625" style="228" bestFit="1" customWidth="1"/>
    <col min="12806" max="12816" width="10.7109375" style="228" bestFit="1" customWidth="1"/>
    <col min="12817" max="12817" width="12.140625" style="228" bestFit="1" customWidth="1"/>
    <col min="12818" max="12818" width="13.5703125" style="228" bestFit="1" customWidth="1"/>
    <col min="12819" max="12821" width="10.7109375" style="228" bestFit="1" customWidth="1"/>
    <col min="12822" max="12822" width="13.28515625" style="228" customWidth="1"/>
    <col min="12823" max="12823" width="13.5703125" style="228" customWidth="1"/>
    <col min="12824" max="12824" width="9.140625" style="228"/>
    <col min="12825" max="12825" width="16.42578125" style="228" customWidth="1"/>
    <col min="12826" max="13056" width="9.140625" style="228"/>
    <col min="13057" max="13057" width="62.42578125" style="228" customWidth="1"/>
    <col min="13058" max="13058" width="11.28515625" style="228" customWidth="1"/>
    <col min="13059" max="13059" width="11.42578125" style="228" customWidth="1"/>
    <col min="13060" max="13060" width="10.7109375" style="228" customWidth="1"/>
    <col min="13061" max="13061" width="12.140625" style="228" bestFit="1" customWidth="1"/>
    <col min="13062" max="13072" width="10.7109375" style="228" bestFit="1" customWidth="1"/>
    <col min="13073" max="13073" width="12.140625" style="228" bestFit="1" customWidth="1"/>
    <col min="13074" max="13074" width="13.5703125" style="228" bestFit="1" customWidth="1"/>
    <col min="13075" max="13077" width="10.7109375" style="228" bestFit="1" customWidth="1"/>
    <col min="13078" max="13078" width="13.28515625" style="228" customWidth="1"/>
    <col min="13079" max="13079" width="13.5703125" style="228" customWidth="1"/>
    <col min="13080" max="13080" width="9.140625" style="228"/>
    <col min="13081" max="13081" width="16.42578125" style="228" customWidth="1"/>
    <col min="13082" max="13312" width="9.140625" style="228"/>
    <col min="13313" max="13313" width="62.42578125" style="228" customWidth="1"/>
    <col min="13314" max="13314" width="11.28515625" style="228" customWidth="1"/>
    <col min="13315" max="13315" width="11.42578125" style="228" customWidth="1"/>
    <col min="13316" max="13316" width="10.7109375" style="228" customWidth="1"/>
    <col min="13317" max="13317" width="12.140625" style="228" bestFit="1" customWidth="1"/>
    <col min="13318" max="13328" width="10.7109375" style="228" bestFit="1" customWidth="1"/>
    <col min="13329" max="13329" width="12.140625" style="228" bestFit="1" customWidth="1"/>
    <col min="13330" max="13330" width="13.5703125" style="228" bestFit="1" customWidth="1"/>
    <col min="13331" max="13333" width="10.7109375" style="228" bestFit="1" customWidth="1"/>
    <col min="13334" max="13334" width="13.28515625" style="228" customWidth="1"/>
    <col min="13335" max="13335" width="13.5703125" style="228" customWidth="1"/>
    <col min="13336" max="13336" width="9.140625" style="228"/>
    <col min="13337" max="13337" width="16.42578125" style="228" customWidth="1"/>
    <col min="13338" max="13568" width="9.140625" style="228"/>
    <col min="13569" max="13569" width="62.42578125" style="228" customWidth="1"/>
    <col min="13570" max="13570" width="11.28515625" style="228" customWidth="1"/>
    <col min="13571" max="13571" width="11.42578125" style="228" customWidth="1"/>
    <col min="13572" max="13572" width="10.7109375" style="228" customWidth="1"/>
    <col min="13573" max="13573" width="12.140625" style="228" bestFit="1" customWidth="1"/>
    <col min="13574" max="13584" width="10.7109375" style="228" bestFit="1" customWidth="1"/>
    <col min="13585" max="13585" width="12.140625" style="228" bestFit="1" customWidth="1"/>
    <col min="13586" max="13586" width="13.5703125" style="228" bestFit="1" customWidth="1"/>
    <col min="13587" max="13589" width="10.7109375" style="228" bestFit="1" customWidth="1"/>
    <col min="13590" max="13590" width="13.28515625" style="228" customWidth="1"/>
    <col min="13591" max="13591" width="13.5703125" style="228" customWidth="1"/>
    <col min="13592" max="13592" width="9.140625" style="228"/>
    <col min="13593" max="13593" width="16.42578125" style="228" customWidth="1"/>
    <col min="13594" max="13824" width="9.140625" style="228"/>
    <col min="13825" max="13825" width="62.42578125" style="228" customWidth="1"/>
    <col min="13826" max="13826" width="11.28515625" style="228" customWidth="1"/>
    <col min="13827" max="13827" width="11.42578125" style="228" customWidth="1"/>
    <col min="13828" max="13828" width="10.7109375" style="228" customWidth="1"/>
    <col min="13829" max="13829" width="12.140625" style="228" bestFit="1" customWidth="1"/>
    <col min="13830" max="13840" width="10.7109375" style="228" bestFit="1" customWidth="1"/>
    <col min="13841" max="13841" width="12.140625" style="228" bestFit="1" customWidth="1"/>
    <col min="13842" max="13842" width="13.5703125" style="228" bestFit="1" customWidth="1"/>
    <col min="13843" max="13845" width="10.7109375" style="228" bestFit="1" customWidth="1"/>
    <col min="13846" max="13846" width="13.28515625" style="228" customWidth="1"/>
    <col min="13847" max="13847" width="13.5703125" style="228" customWidth="1"/>
    <col min="13848" max="13848" width="9.140625" style="228"/>
    <col min="13849" max="13849" width="16.42578125" style="228" customWidth="1"/>
    <col min="13850" max="14080" width="9.140625" style="228"/>
    <col min="14081" max="14081" width="62.42578125" style="228" customWidth="1"/>
    <col min="14082" max="14082" width="11.28515625" style="228" customWidth="1"/>
    <col min="14083" max="14083" width="11.42578125" style="228" customWidth="1"/>
    <col min="14084" max="14084" width="10.7109375" style="228" customWidth="1"/>
    <col min="14085" max="14085" width="12.140625" style="228" bestFit="1" customWidth="1"/>
    <col min="14086" max="14096" width="10.7109375" style="228" bestFit="1" customWidth="1"/>
    <col min="14097" max="14097" width="12.140625" style="228" bestFit="1" customWidth="1"/>
    <col min="14098" max="14098" width="13.5703125" style="228" bestFit="1" customWidth="1"/>
    <col min="14099" max="14101" width="10.7109375" style="228" bestFit="1" customWidth="1"/>
    <col min="14102" max="14102" width="13.28515625" style="228" customWidth="1"/>
    <col min="14103" max="14103" width="13.5703125" style="228" customWidth="1"/>
    <col min="14104" max="14104" width="9.140625" style="228"/>
    <col min="14105" max="14105" width="16.42578125" style="228" customWidth="1"/>
    <col min="14106" max="14336" width="9.140625" style="228"/>
    <col min="14337" max="14337" width="62.42578125" style="228" customWidth="1"/>
    <col min="14338" max="14338" width="11.28515625" style="228" customWidth="1"/>
    <col min="14339" max="14339" width="11.42578125" style="228" customWidth="1"/>
    <col min="14340" max="14340" width="10.7109375" style="228" customWidth="1"/>
    <col min="14341" max="14341" width="12.140625" style="228" bestFit="1" customWidth="1"/>
    <col min="14342" max="14352" width="10.7109375" style="228" bestFit="1" customWidth="1"/>
    <col min="14353" max="14353" width="12.140625" style="228" bestFit="1" customWidth="1"/>
    <col min="14354" max="14354" width="13.5703125" style="228" bestFit="1" customWidth="1"/>
    <col min="14355" max="14357" width="10.7109375" style="228" bestFit="1" customWidth="1"/>
    <col min="14358" max="14358" width="13.28515625" style="228" customWidth="1"/>
    <col min="14359" max="14359" width="13.5703125" style="228" customWidth="1"/>
    <col min="14360" max="14360" width="9.140625" style="228"/>
    <col min="14361" max="14361" width="16.42578125" style="228" customWidth="1"/>
    <col min="14362" max="14592" width="9.140625" style="228"/>
    <col min="14593" max="14593" width="62.42578125" style="228" customWidth="1"/>
    <col min="14594" max="14594" width="11.28515625" style="228" customWidth="1"/>
    <col min="14595" max="14595" width="11.42578125" style="228" customWidth="1"/>
    <col min="14596" max="14596" width="10.7109375" style="228" customWidth="1"/>
    <col min="14597" max="14597" width="12.140625" style="228" bestFit="1" customWidth="1"/>
    <col min="14598" max="14608" width="10.7109375" style="228" bestFit="1" customWidth="1"/>
    <col min="14609" max="14609" width="12.140625" style="228" bestFit="1" customWidth="1"/>
    <col min="14610" max="14610" width="13.5703125" style="228" bestFit="1" customWidth="1"/>
    <col min="14611" max="14613" width="10.7109375" style="228" bestFit="1" customWidth="1"/>
    <col min="14614" max="14614" width="13.28515625" style="228" customWidth="1"/>
    <col min="14615" max="14615" width="13.5703125" style="228" customWidth="1"/>
    <col min="14616" max="14616" width="9.140625" style="228"/>
    <col min="14617" max="14617" width="16.42578125" style="228" customWidth="1"/>
    <col min="14618" max="14848" width="9.140625" style="228"/>
    <col min="14849" max="14849" width="62.42578125" style="228" customWidth="1"/>
    <col min="14850" max="14850" width="11.28515625" style="228" customWidth="1"/>
    <col min="14851" max="14851" width="11.42578125" style="228" customWidth="1"/>
    <col min="14852" max="14852" width="10.7109375" style="228" customWidth="1"/>
    <col min="14853" max="14853" width="12.140625" style="228" bestFit="1" customWidth="1"/>
    <col min="14854" max="14864" width="10.7109375" style="228" bestFit="1" customWidth="1"/>
    <col min="14865" max="14865" width="12.140625" style="228" bestFit="1" customWidth="1"/>
    <col min="14866" max="14866" width="13.5703125" style="228" bestFit="1" customWidth="1"/>
    <col min="14867" max="14869" width="10.7109375" style="228" bestFit="1" customWidth="1"/>
    <col min="14870" max="14870" width="13.28515625" style="228" customWidth="1"/>
    <col min="14871" max="14871" width="13.5703125" style="228" customWidth="1"/>
    <col min="14872" max="14872" width="9.140625" style="228"/>
    <col min="14873" max="14873" width="16.42578125" style="228" customWidth="1"/>
    <col min="14874" max="15104" width="9.140625" style="228"/>
    <col min="15105" max="15105" width="62.42578125" style="228" customWidth="1"/>
    <col min="15106" max="15106" width="11.28515625" style="228" customWidth="1"/>
    <col min="15107" max="15107" width="11.42578125" style="228" customWidth="1"/>
    <col min="15108" max="15108" width="10.7109375" style="228" customWidth="1"/>
    <col min="15109" max="15109" width="12.140625" style="228" bestFit="1" customWidth="1"/>
    <col min="15110" max="15120" width="10.7109375" style="228" bestFit="1" customWidth="1"/>
    <col min="15121" max="15121" width="12.140625" style="228" bestFit="1" customWidth="1"/>
    <col min="15122" max="15122" width="13.5703125" style="228" bestFit="1" customWidth="1"/>
    <col min="15123" max="15125" width="10.7109375" style="228" bestFit="1" customWidth="1"/>
    <col min="15126" max="15126" width="13.28515625" style="228" customWidth="1"/>
    <col min="15127" max="15127" width="13.5703125" style="228" customWidth="1"/>
    <col min="15128" max="15128" width="9.140625" style="228"/>
    <col min="15129" max="15129" width="16.42578125" style="228" customWidth="1"/>
    <col min="15130" max="15360" width="9.140625" style="228"/>
    <col min="15361" max="15361" width="62.42578125" style="228" customWidth="1"/>
    <col min="15362" max="15362" width="11.28515625" style="228" customWidth="1"/>
    <col min="15363" max="15363" width="11.42578125" style="228" customWidth="1"/>
    <col min="15364" max="15364" width="10.7109375" style="228" customWidth="1"/>
    <col min="15365" max="15365" width="12.140625" style="228" bestFit="1" customWidth="1"/>
    <col min="15366" max="15376" width="10.7109375" style="228" bestFit="1" customWidth="1"/>
    <col min="15377" max="15377" width="12.140625" style="228" bestFit="1" customWidth="1"/>
    <col min="15378" max="15378" width="13.5703125" style="228" bestFit="1" customWidth="1"/>
    <col min="15379" max="15381" width="10.7109375" style="228" bestFit="1" customWidth="1"/>
    <col min="15382" max="15382" width="13.28515625" style="228" customWidth="1"/>
    <col min="15383" max="15383" width="13.5703125" style="228" customWidth="1"/>
    <col min="15384" max="15384" width="9.140625" style="228"/>
    <col min="15385" max="15385" width="16.42578125" style="228" customWidth="1"/>
    <col min="15386" max="15616" width="9.140625" style="228"/>
    <col min="15617" max="15617" width="62.42578125" style="228" customWidth="1"/>
    <col min="15618" max="15618" width="11.28515625" style="228" customWidth="1"/>
    <col min="15619" max="15619" width="11.42578125" style="228" customWidth="1"/>
    <col min="15620" max="15620" width="10.7109375" style="228" customWidth="1"/>
    <col min="15621" max="15621" width="12.140625" style="228" bestFit="1" customWidth="1"/>
    <col min="15622" max="15632" width="10.7109375" style="228" bestFit="1" customWidth="1"/>
    <col min="15633" max="15633" width="12.140625" style="228" bestFit="1" customWidth="1"/>
    <col min="15634" max="15634" width="13.5703125" style="228" bestFit="1" customWidth="1"/>
    <col min="15635" max="15637" width="10.7109375" style="228" bestFit="1" customWidth="1"/>
    <col min="15638" max="15638" width="13.28515625" style="228" customWidth="1"/>
    <col min="15639" max="15639" width="13.5703125" style="228" customWidth="1"/>
    <col min="15640" max="15640" width="9.140625" style="228"/>
    <col min="15641" max="15641" width="16.42578125" style="228" customWidth="1"/>
    <col min="15642" max="15872" width="9.140625" style="228"/>
    <col min="15873" max="15873" width="62.42578125" style="228" customWidth="1"/>
    <col min="15874" max="15874" width="11.28515625" style="228" customWidth="1"/>
    <col min="15875" max="15875" width="11.42578125" style="228" customWidth="1"/>
    <col min="15876" max="15876" width="10.7109375" style="228" customWidth="1"/>
    <col min="15877" max="15877" width="12.140625" style="228" bestFit="1" customWidth="1"/>
    <col min="15878" max="15888" width="10.7109375" style="228" bestFit="1" customWidth="1"/>
    <col min="15889" max="15889" width="12.140625" style="228" bestFit="1" customWidth="1"/>
    <col min="15890" max="15890" width="13.5703125" style="228" bestFit="1" customWidth="1"/>
    <col min="15891" max="15893" width="10.7109375" style="228" bestFit="1" customWidth="1"/>
    <col min="15894" max="15894" width="13.28515625" style="228" customWidth="1"/>
    <col min="15895" max="15895" width="13.5703125" style="228" customWidth="1"/>
    <col min="15896" max="15896" width="9.140625" style="228"/>
    <col min="15897" max="15897" width="16.42578125" style="228" customWidth="1"/>
    <col min="15898" max="16128" width="9.140625" style="228"/>
    <col min="16129" max="16129" width="62.42578125" style="228" customWidth="1"/>
    <col min="16130" max="16130" width="11.28515625" style="228" customWidth="1"/>
    <col min="16131" max="16131" width="11.42578125" style="228" customWidth="1"/>
    <col min="16132" max="16132" width="10.7109375" style="228" customWidth="1"/>
    <col min="16133" max="16133" width="12.140625" style="228" bestFit="1" customWidth="1"/>
    <col min="16134" max="16144" width="10.7109375" style="228" bestFit="1" customWidth="1"/>
    <col min="16145" max="16145" width="12.140625" style="228" bestFit="1" customWidth="1"/>
    <col min="16146" max="16146" width="13.5703125" style="228" bestFit="1" customWidth="1"/>
    <col min="16147" max="16149" width="10.7109375" style="228" bestFit="1" customWidth="1"/>
    <col min="16150" max="16150" width="13.28515625" style="228" customWidth="1"/>
    <col min="16151" max="16151" width="13.5703125" style="228" customWidth="1"/>
    <col min="16152" max="16152" width="9.140625" style="228"/>
    <col min="16153" max="16153" width="16.42578125" style="228" customWidth="1"/>
    <col min="16154" max="16384" width="9.140625" style="228"/>
  </cols>
  <sheetData>
    <row r="1" spans="1:25">
      <c r="A1" s="230"/>
      <c r="B1" s="231"/>
      <c r="C1" s="231"/>
      <c r="D1" s="231"/>
      <c r="E1" s="232"/>
      <c r="F1" s="233"/>
      <c r="G1" s="234"/>
      <c r="H1" s="235"/>
      <c r="I1" s="235"/>
      <c r="J1" s="236"/>
      <c r="K1" s="236"/>
      <c r="L1" s="237"/>
      <c r="M1" s="238"/>
      <c r="N1" s="238"/>
      <c r="O1" s="238"/>
      <c r="P1" s="239"/>
      <c r="Q1" s="239"/>
      <c r="R1" s="239"/>
      <c r="S1" s="239"/>
      <c r="T1" s="239"/>
      <c r="U1" s="239"/>
      <c r="V1" s="240"/>
      <c r="W1" s="240"/>
      <c r="X1" s="227"/>
    </row>
    <row r="2" spans="1:25" ht="26.25">
      <c r="A2" s="231"/>
      <c r="B2" s="231"/>
      <c r="C2" s="231"/>
      <c r="D2" s="231"/>
      <c r="E2" s="233"/>
      <c r="F2" s="233"/>
      <c r="G2" s="241"/>
      <c r="H2" s="241"/>
      <c r="I2" s="241"/>
      <c r="J2" s="237"/>
      <c r="K2" s="237"/>
      <c r="L2" s="636" t="s">
        <v>168</v>
      </c>
      <c r="M2" s="636"/>
      <c r="N2" s="636"/>
      <c r="O2" s="636"/>
      <c r="P2" s="636"/>
      <c r="Q2" s="636"/>
      <c r="R2" s="636"/>
      <c r="S2" s="636"/>
      <c r="T2" s="636"/>
      <c r="U2" s="636"/>
      <c r="V2" s="242"/>
      <c r="W2" s="242"/>
      <c r="X2" s="242"/>
      <c r="Y2" s="243"/>
    </row>
    <row r="3" spans="1:25" ht="20.25">
      <c r="A3" s="245"/>
      <c r="B3" s="246"/>
      <c r="C3" s="247"/>
      <c r="D3" s="247"/>
      <c r="E3" s="233"/>
      <c r="F3" s="233"/>
      <c r="G3" s="241"/>
      <c r="H3" s="241"/>
      <c r="I3" s="241"/>
      <c r="J3" s="237"/>
      <c r="K3" s="237"/>
      <c r="L3" s="637" t="s">
        <v>169</v>
      </c>
      <c r="M3" s="637"/>
      <c r="N3" s="637"/>
      <c r="O3" s="637"/>
      <c r="P3" s="637"/>
      <c r="Q3" s="637"/>
      <c r="R3" s="637"/>
      <c r="S3" s="637"/>
      <c r="T3" s="637"/>
      <c r="U3" s="637"/>
      <c r="V3" s="637"/>
      <c r="W3" s="637"/>
      <c r="X3" s="637"/>
      <c r="Y3" s="637"/>
    </row>
    <row r="4" spans="1:25" ht="20.25">
      <c r="A4" s="245"/>
      <c r="B4" s="247"/>
      <c r="C4" s="247"/>
      <c r="D4" s="247"/>
      <c r="E4" s="233"/>
      <c r="F4" s="233"/>
      <c r="G4" s="241"/>
      <c r="H4" s="241"/>
      <c r="I4" s="241"/>
      <c r="J4" s="237"/>
      <c r="K4" s="237"/>
      <c r="L4" s="249" t="s">
        <v>170</v>
      </c>
      <c r="M4" s="249"/>
      <c r="N4" s="249"/>
      <c r="O4" s="249"/>
      <c r="P4" s="249"/>
      <c r="Q4" s="249"/>
      <c r="R4" s="249"/>
      <c r="S4" s="249"/>
      <c r="T4" s="249"/>
      <c r="U4" s="249"/>
      <c r="V4" s="249"/>
      <c r="W4" s="249"/>
      <c r="X4" s="249"/>
      <c r="Y4" s="249"/>
    </row>
    <row r="5" spans="1:25" ht="0.75" customHeight="1">
      <c r="A5" s="229"/>
      <c r="B5" s="247"/>
      <c r="C5" s="247"/>
      <c r="D5" s="247"/>
      <c r="E5" s="233"/>
      <c r="F5" s="233"/>
      <c r="G5" s="241"/>
      <c r="H5" s="241"/>
      <c r="I5" s="241"/>
      <c r="J5" s="237"/>
      <c r="K5" s="237"/>
      <c r="L5" s="250"/>
      <c r="M5" s="251"/>
      <c r="N5" s="251"/>
      <c r="O5" s="251"/>
      <c r="P5" s="252"/>
      <c r="Q5" s="252"/>
      <c r="R5" s="252"/>
      <c r="S5" s="252"/>
      <c r="T5" s="252"/>
      <c r="U5" s="252"/>
      <c r="V5" s="251"/>
      <c r="W5" s="251"/>
      <c r="X5" s="253"/>
      <c r="Y5" s="253"/>
    </row>
    <row r="6" spans="1:25" ht="20.25">
      <c r="A6" s="254"/>
      <c r="B6" s="255"/>
      <c r="C6" s="255"/>
      <c r="D6" s="255"/>
      <c r="E6" s="256"/>
      <c r="F6" s="256"/>
      <c r="G6" s="256"/>
      <c r="H6" s="256"/>
      <c r="I6" s="256"/>
      <c r="J6" s="256"/>
      <c r="K6" s="256"/>
      <c r="L6" s="637" t="s">
        <v>171</v>
      </c>
      <c r="M6" s="637"/>
      <c r="N6" s="637"/>
      <c r="O6" s="637"/>
      <c r="P6" s="637"/>
      <c r="Q6" s="637"/>
      <c r="R6" s="637"/>
      <c r="S6" s="637"/>
      <c r="T6" s="637"/>
      <c r="U6" s="637"/>
      <c r="V6" s="637"/>
      <c r="W6" s="637"/>
      <c r="X6" s="637"/>
      <c r="Y6" s="253"/>
    </row>
    <row r="7" spans="1:25" ht="1.5" customHeight="1">
      <c r="A7" s="229"/>
      <c r="B7" s="229"/>
      <c r="C7" s="229"/>
      <c r="D7" s="229"/>
      <c r="E7" s="257"/>
      <c r="F7" s="257"/>
      <c r="G7" s="258"/>
      <c r="H7" s="258"/>
      <c r="I7" s="258"/>
      <c r="J7" s="259"/>
      <c r="K7" s="259"/>
      <c r="L7" s="231"/>
      <c r="M7" s="244"/>
      <c r="N7" s="260"/>
      <c r="O7" s="244"/>
      <c r="P7" s="244"/>
      <c r="Q7" s="244"/>
      <c r="R7" s="244"/>
      <c r="S7" s="244"/>
      <c r="T7" s="244"/>
      <c r="U7" s="244"/>
      <c r="V7" s="229"/>
      <c r="W7" s="248"/>
      <c r="X7" s="248"/>
      <c r="Y7" s="248"/>
    </row>
    <row r="8" spans="1:25" ht="18">
      <c r="A8" s="229"/>
      <c r="B8" s="229"/>
      <c r="C8" s="229"/>
      <c r="D8" s="229"/>
      <c r="E8" s="229"/>
      <c r="F8" s="229"/>
      <c r="G8" s="229"/>
      <c r="H8" s="229"/>
      <c r="I8" s="229"/>
      <c r="J8" s="229"/>
      <c r="K8" s="229"/>
      <c r="L8" s="630" t="s">
        <v>232</v>
      </c>
      <c r="M8" s="630"/>
      <c r="N8" s="630"/>
      <c r="O8" s="631" t="s">
        <v>349</v>
      </c>
      <c r="P8" s="631"/>
      <c r="Q8" s="631"/>
      <c r="R8" s="244"/>
      <c r="S8" s="244"/>
      <c r="T8" s="244"/>
      <c r="U8" s="244"/>
      <c r="V8" s="229"/>
      <c r="W8" s="248"/>
      <c r="X8" s="248"/>
      <c r="Y8" s="248"/>
    </row>
    <row r="9" spans="1:25" ht="15.75" thickBot="1">
      <c r="A9" s="229"/>
      <c r="B9" s="229"/>
      <c r="C9" s="229"/>
      <c r="D9" s="229"/>
      <c r="E9" s="229"/>
      <c r="F9" s="229"/>
      <c r="G9" s="229"/>
      <c r="H9" s="229"/>
      <c r="I9" s="229"/>
      <c r="J9" s="229"/>
      <c r="K9" s="229"/>
      <c r="L9" s="229"/>
      <c r="M9" s="244"/>
      <c r="N9" s="244"/>
      <c r="O9" s="244"/>
      <c r="P9" s="244"/>
      <c r="Q9" s="244"/>
      <c r="R9" s="244"/>
      <c r="S9" s="244"/>
      <c r="T9" s="244"/>
      <c r="U9" s="244"/>
      <c r="V9" s="226"/>
      <c r="W9" s="248"/>
      <c r="X9" s="248"/>
      <c r="Y9" s="248"/>
    </row>
    <row r="10" spans="1:25" ht="15.75" hidden="1" thickBot="1">
      <c r="A10" s="229"/>
      <c r="B10" s="229"/>
      <c r="C10" s="229"/>
      <c r="D10" s="229"/>
      <c r="E10" s="229"/>
      <c r="F10" s="229"/>
      <c r="G10" s="229"/>
      <c r="H10" s="229"/>
      <c r="I10" s="229"/>
      <c r="J10" s="229"/>
      <c r="K10" s="229"/>
      <c r="L10" s="229"/>
      <c r="M10" s="229"/>
      <c r="N10" s="229"/>
      <c r="O10" s="229"/>
      <c r="P10" s="229"/>
      <c r="Q10" s="229"/>
      <c r="R10" s="229"/>
      <c r="S10" s="229"/>
      <c r="T10" s="229"/>
      <c r="U10" s="229"/>
      <c r="V10" s="226"/>
      <c r="W10" s="248"/>
      <c r="X10" s="248"/>
      <c r="Y10" s="248"/>
    </row>
    <row r="11" spans="1:25" ht="13.5" customHeight="1" thickBot="1">
      <c r="A11" s="261" t="s">
        <v>172</v>
      </c>
      <c r="B11" s="262"/>
      <c r="C11" s="263"/>
      <c r="D11" s="376"/>
      <c r="E11" s="264"/>
      <c r="F11" s="265"/>
      <c r="G11" s="265"/>
      <c r="H11" s="265"/>
      <c r="I11" s="265"/>
      <c r="J11" s="265"/>
      <c r="K11" s="265"/>
      <c r="L11" s="265"/>
      <c r="M11" s="265"/>
      <c r="N11" s="265"/>
      <c r="O11" s="265"/>
      <c r="P11" s="265"/>
      <c r="Q11" s="265"/>
      <c r="R11" s="265"/>
      <c r="S11" s="265"/>
      <c r="T11" s="265"/>
      <c r="U11" s="265"/>
      <c r="V11" s="266"/>
      <c r="W11" s="266"/>
      <c r="X11" s="265"/>
      <c r="Y11" s="267"/>
    </row>
    <row r="12" spans="1:25" ht="3.75" customHeight="1">
      <c r="A12" s="269"/>
      <c r="B12" s="270"/>
      <c r="C12" s="271"/>
      <c r="D12" s="377"/>
      <c r="E12" s="272"/>
      <c r="F12" s="268"/>
      <c r="G12" s="268"/>
      <c r="H12" s="268"/>
      <c r="I12" s="268"/>
      <c r="J12" s="268"/>
      <c r="K12" s="268"/>
      <c r="L12" s="268"/>
      <c r="M12" s="268"/>
      <c r="N12" s="268"/>
      <c r="O12" s="268"/>
      <c r="P12" s="268"/>
      <c r="Q12" s="268"/>
      <c r="R12" s="268"/>
      <c r="S12" s="268"/>
      <c r="T12" s="268"/>
      <c r="U12" s="268"/>
      <c r="V12" s="273"/>
      <c r="W12" s="273"/>
      <c r="X12" s="268"/>
      <c r="Y12" s="274"/>
    </row>
    <row r="13" spans="1:25" hidden="1">
      <c r="A13" s="275"/>
      <c r="B13" s="270"/>
      <c r="C13" s="271"/>
      <c r="D13" s="377"/>
      <c r="E13" s="272"/>
      <c r="F13" s="268"/>
      <c r="G13" s="268"/>
      <c r="H13" s="268"/>
      <c r="I13" s="268"/>
      <c r="J13" s="268"/>
      <c r="K13" s="268"/>
      <c r="L13" s="276"/>
      <c r="M13" s="276"/>
      <c r="N13" s="276"/>
      <c r="O13" s="276"/>
      <c r="P13" s="276"/>
      <c r="Q13" s="276"/>
      <c r="R13" s="276"/>
      <c r="S13" s="268"/>
      <c r="T13" s="268"/>
      <c r="U13" s="268"/>
      <c r="V13" s="273"/>
      <c r="W13" s="273"/>
      <c r="X13" s="268"/>
      <c r="Y13" s="274"/>
    </row>
    <row r="14" spans="1:25">
      <c r="A14" s="277"/>
      <c r="B14" s="277"/>
      <c r="C14" s="271"/>
      <c r="D14" s="377"/>
      <c r="E14" s="635" t="s">
        <v>173</v>
      </c>
      <c r="F14" s="609"/>
      <c r="G14" s="609"/>
      <c r="H14" s="609"/>
      <c r="I14" s="609"/>
      <c r="J14" s="609"/>
      <c r="K14" s="609"/>
      <c r="L14" s="609"/>
      <c r="M14" s="609"/>
      <c r="N14" s="609"/>
      <c r="O14" s="609"/>
      <c r="P14" s="609"/>
      <c r="Q14" s="609"/>
      <c r="R14" s="609"/>
      <c r="S14" s="609"/>
      <c r="T14" s="609"/>
      <c r="U14" s="609"/>
      <c r="V14" s="609"/>
      <c r="W14" s="609"/>
      <c r="X14" s="609"/>
      <c r="Y14" s="278"/>
    </row>
    <row r="15" spans="1:25" ht="3" customHeight="1" thickBot="1">
      <c r="A15" s="279"/>
      <c r="B15" s="611" t="s">
        <v>223</v>
      </c>
      <c r="C15" s="271"/>
      <c r="D15" s="377"/>
      <c r="E15" s="626"/>
      <c r="F15" s="610"/>
      <c r="G15" s="610"/>
      <c r="H15" s="610"/>
      <c r="I15" s="610"/>
      <c r="J15" s="610"/>
      <c r="K15" s="610"/>
      <c r="L15" s="610"/>
      <c r="M15" s="610"/>
      <c r="N15" s="610"/>
      <c r="O15" s="610"/>
      <c r="P15" s="610"/>
      <c r="Q15" s="610"/>
      <c r="R15" s="610"/>
      <c r="S15" s="610"/>
      <c r="T15" s="610"/>
      <c r="U15" s="610"/>
      <c r="V15" s="610"/>
      <c r="W15" s="610"/>
      <c r="X15" s="610"/>
      <c r="Y15" s="280"/>
    </row>
    <row r="16" spans="1:25" ht="18">
      <c r="A16" s="279" t="s">
        <v>175</v>
      </c>
      <c r="B16" s="611"/>
      <c r="C16" s="632" t="s">
        <v>176</v>
      </c>
      <c r="D16" s="374"/>
      <c r="E16" s="602" t="s">
        <v>177</v>
      </c>
      <c r="F16" s="602" t="s">
        <v>178</v>
      </c>
      <c r="G16" s="602" t="s">
        <v>179</v>
      </c>
      <c r="H16" s="621" t="s">
        <v>180</v>
      </c>
      <c r="I16" s="602" t="s">
        <v>181</v>
      </c>
      <c r="J16" s="602" t="s">
        <v>182</v>
      </c>
      <c r="K16" s="602" t="s">
        <v>183</v>
      </c>
      <c r="L16" s="602" t="s">
        <v>184</v>
      </c>
      <c r="M16" s="602" t="s">
        <v>185</v>
      </c>
      <c r="N16" s="602" t="s">
        <v>186</v>
      </c>
      <c r="O16" s="602" t="s">
        <v>187</v>
      </c>
      <c r="P16" s="602" t="s">
        <v>188</v>
      </c>
      <c r="Q16" s="602" t="s">
        <v>225</v>
      </c>
      <c r="R16" s="602" t="s">
        <v>226</v>
      </c>
      <c r="S16" s="602" t="s">
        <v>227</v>
      </c>
      <c r="T16" s="602" t="s">
        <v>228</v>
      </c>
      <c r="U16" s="602" t="s">
        <v>229</v>
      </c>
      <c r="V16" s="602" t="s">
        <v>230</v>
      </c>
      <c r="W16" s="604" t="s">
        <v>224</v>
      </c>
      <c r="X16" s="602" t="s">
        <v>190</v>
      </c>
      <c r="Y16" s="602" t="s">
        <v>191</v>
      </c>
    </row>
    <row r="17" spans="1:40" ht="18">
      <c r="A17" s="279"/>
      <c r="B17" s="611"/>
      <c r="C17" s="633"/>
      <c r="D17" s="374"/>
      <c r="E17" s="602"/>
      <c r="F17" s="602"/>
      <c r="G17" s="602"/>
      <c r="H17" s="621"/>
      <c r="I17" s="602"/>
      <c r="J17" s="602"/>
      <c r="K17" s="602"/>
      <c r="L17" s="602"/>
      <c r="M17" s="602"/>
      <c r="N17" s="602"/>
      <c r="O17" s="602"/>
      <c r="P17" s="602"/>
      <c r="Q17" s="602"/>
      <c r="R17" s="602"/>
      <c r="S17" s="602"/>
      <c r="T17" s="602"/>
      <c r="U17" s="602"/>
      <c r="V17" s="602"/>
      <c r="W17" s="604"/>
      <c r="X17" s="602"/>
      <c r="Y17" s="602"/>
    </row>
    <row r="18" spans="1:40" ht="65.25" customHeight="1" thickBot="1">
      <c r="A18" s="281"/>
      <c r="B18" s="612"/>
      <c r="C18" s="634"/>
      <c r="D18" s="375" t="s">
        <v>192</v>
      </c>
      <c r="E18" s="603"/>
      <c r="F18" s="603"/>
      <c r="G18" s="603"/>
      <c r="H18" s="622"/>
      <c r="I18" s="603"/>
      <c r="J18" s="603"/>
      <c r="K18" s="603"/>
      <c r="L18" s="603"/>
      <c r="M18" s="603"/>
      <c r="N18" s="603"/>
      <c r="O18" s="603"/>
      <c r="P18" s="603"/>
      <c r="Q18" s="603"/>
      <c r="R18" s="603"/>
      <c r="S18" s="603"/>
      <c r="T18" s="603"/>
      <c r="U18" s="603"/>
      <c r="V18" s="603"/>
      <c r="W18" s="605"/>
      <c r="X18" s="603"/>
      <c r="Y18" s="603"/>
    </row>
    <row r="19" spans="1:40" ht="8.25" customHeight="1" thickBot="1">
      <c r="A19" s="282">
        <v>1</v>
      </c>
      <c r="B19" s="283">
        <v>2</v>
      </c>
      <c r="C19" s="284"/>
      <c r="D19" s="284"/>
      <c r="E19" s="285"/>
      <c r="F19" s="286"/>
      <c r="G19" s="285"/>
      <c r="H19" s="285"/>
      <c r="I19" s="287"/>
      <c r="J19" s="285"/>
      <c r="K19" s="285"/>
      <c r="L19" s="285"/>
      <c r="M19" s="286"/>
      <c r="N19" s="285"/>
      <c r="O19" s="285"/>
      <c r="P19" s="285"/>
      <c r="Q19" s="285"/>
      <c r="R19" s="285"/>
      <c r="S19" s="285"/>
      <c r="T19" s="285"/>
      <c r="U19" s="285"/>
      <c r="V19" s="285"/>
      <c r="W19" s="497"/>
      <c r="X19" s="286"/>
      <c r="Y19" s="288"/>
    </row>
    <row r="20" spans="1:40" ht="19.5" customHeight="1" thickBot="1">
      <c r="A20" s="289" t="s">
        <v>193</v>
      </c>
      <c r="B20" s="290"/>
      <c r="C20" s="291"/>
      <c r="D20" s="291"/>
      <c r="E20" s="292"/>
      <c r="F20" s="293"/>
      <c r="G20" s="293"/>
      <c r="H20" s="292"/>
      <c r="I20" s="293"/>
      <c r="J20" s="293"/>
      <c r="K20" s="293"/>
      <c r="L20" s="293"/>
      <c r="M20" s="293"/>
      <c r="N20" s="293"/>
      <c r="O20" s="293"/>
      <c r="P20" s="293"/>
      <c r="Q20" s="293"/>
      <c r="R20" s="293"/>
      <c r="S20" s="293"/>
      <c r="T20" s="293"/>
      <c r="U20" s="293"/>
      <c r="V20" s="293"/>
      <c r="W20" s="498"/>
      <c r="X20" s="348">
        <v>18</v>
      </c>
      <c r="Y20" s="294"/>
    </row>
    <row r="21" spans="1:40" ht="15.75" customHeight="1" thickBot="1">
      <c r="A21" s="295"/>
      <c r="B21" s="296"/>
      <c r="C21" s="297">
        <v>60</v>
      </c>
      <c r="D21" s="499"/>
      <c r="E21" s="298"/>
      <c r="F21" s="299"/>
      <c r="G21" s="299"/>
      <c r="H21" s="298"/>
      <c r="I21" s="299"/>
      <c r="J21" s="299"/>
      <c r="K21" s="299"/>
      <c r="L21" s="299"/>
      <c r="M21" s="299"/>
      <c r="N21" s="299"/>
      <c r="O21" s="299"/>
      <c r="P21" s="299"/>
      <c r="Q21" s="299"/>
      <c r="R21" s="299"/>
      <c r="S21" s="299"/>
      <c r="T21" s="299"/>
      <c r="U21" s="299"/>
      <c r="V21" s="299"/>
      <c r="W21" s="500"/>
      <c r="X21" s="299"/>
      <c r="Y21" s="300"/>
    </row>
    <row r="22" spans="1:40" ht="21" thickBot="1">
      <c r="A22" s="301" t="s">
        <v>27</v>
      </c>
      <c r="B22" s="441">
        <v>132</v>
      </c>
      <c r="C22" s="303">
        <f>C21*B22/100</f>
        <v>79.2</v>
      </c>
      <c r="D22" s="325" t="s">
        <v>195</v>
      </c>
      <c r="E22" s="305">
        <f>'[1]1ДЕНЬ '!AU80</f>
        <v>79.2</v>
      </c>
      <c r="F22" s="305">
        <f>'[1]2 день'!AY80</f>
        <v>79.2</v>
      </c>
      <c r="G22" s="305">
        <f>'[1]3 день '!AU80</f>
        <v>79.2</v>
      </c>
      <c r="H22" s="305">
        <f>'[1]4 день'!AX80</f>
        <v>79.2</v>
      </c>
      <c r="I22" s="305">
        <f>'[1]5 день'!AX80</f>
        <v>79.2</v>
      </c>
      <c r="J22" s="305">
        <f>'[1]6 день'!BM80</f>
        <v>79.2</v>
      </c>
      <c r="K22" s="305">
        <f>'[1]7 день '!AW80</f>
        <v>79.2</v>
      </c>
      <c r="L22" s="305">
        <f>'[1]8 день '!BA80</f>
        <v>79.2</v>
      </c>
      <c r="M22" s="305">
        <f>'[1]9день'!AZ80</f>
        <v>79.2</v>
      </c>
      <c r="N22" s="305">
        <f>'[1]10день'!AW80</f>
        <v>79.2</v>
      </c>
      <c r="O22" s="305">
        <f>'[1]11день'!AV80</f>
        <v>79.2</v>
      </c>
      <c r="P22" s="305">
        <f>'[1]12день'!AV80</f>
        <v>79.2</v>
      </c>
      <c r="Q22" s="352">
        <f>'[1]13ДЕНЬ'!AU80</f>
        <v>79.2</v>
      </c>
      <c r="R22" s="352">
        <f>'[1]14 день'!AV80</f>
        <v>79.2</v>
      </c>
      <c r="S22" s="352">
        <f>'[1]15 день'!AV80</f>
        <v>79.2</v>
      </c>
      <c r="T22" s="352">
        <f>'[1]16 день'!AW80</f>
        <v>79.2</v>
      </c>
      <c r="U22" s="352">
        <f>'[1]17 день'!AW80</f>
        <v>79.2</v>
      </c>
      <c r="V22" s="352">
        <f>'[1]18 день'!BM80</f>
        <v>79.2</v>
      </c>
      <c r="W22" s="501">
        <f>SUM(E22:V22)</f>
        <v>1425.6000000000004</v>
      </c>
      <c r="X22" s="307">
        <f>W22/X20</f>
        <v>79.200000000000017</v>
      </c>
      <c r="Y22" s="308">
        <f t="shared" ref="Y22:Y52" si="0">(X22-B22)/B22*100</f>
        <v>-39.999999999999986</v>
      </c>
    </row>
    <row r="23" spans="1:40" ht="21" thickBot="1">
      <c r="A23" s="314" t="s">
        <v>156</v>
      </c>
      <c r="B23" s="441">
        <v>220</v>
      </c>
      <c r="C23" s="303">
        <f>B23*C21/100</f>
        <v>132</v>
      </c>
      <c r="D23" s="325" t="s">
        <v>195</v>
      </c>
      <c r="E23" s="310">
        <f>'[1]1ДЕНЬ '!AU79+'[1]1ДЕНЬ '!AU77+'[1]1ДЕНЬ '!AU74</f>
        <v>163.5</v>
      </c>
      <c r="F23" s="311">
        <f>'[1]2 день'!AY79+'[1]2 день'!AY77+'[1]2 день'!AY74</f>
        <v>196.5</v>
      </c>
      <c r="G23" s="311">
        <f>'[1]3 день '!AU79+'[1]3 день '!AU77+'[1]3 день '!AU74</f>
        <v>94</v>
      </c>
      <c r="H23" s="310">
        <f>'[1]4 день'!AX79+'[1]4 день'!AX77+'[1]4 день'!AX74</f>
        <v>94</v>
      </c>
      <c r="I23" s="310">
        <f>'[1]5 день'!AN79+'[1]5 день'!AN77+'[1]5 день'!AN74</f>
        <v>101.5</v>
      </c>
      <c r="J23" s="311">
        <f>'[1]6 день'!BM79+'[1]6 день'!BM77+'[1]6 день'!BM74</f>
        <v>139</v>
      </c>
      <c r="K23" s="311">
        <f>'[1]7 день '!AW79+'[1]7 день '!AW77+'[1]7 день '!AW74</f>
        <v>100.6</v>
      </c>
      <c r="L23" s="311">
        <f>'[1]8 день '!BA79+'[1]8 день '!BA77+'[1]8 день '!BA74</f>
        <v>122.7</v>
      </c>
      <c r="M23" s="311">
        <f>'[1]9день'!AZ77+'[1]9день'!AZ79+'[1]9день'!AZ74</f>
        <v>176</v>
      </c>
      <c r="N23" s="310">
        <f>'[1]10день'!AW79+'[1]10день'!AW77+'[1]10день'!AW74</f>
        <v>172.5</v>
      </c>
      <c r="O23" s="311">
        <f>'[1]11день'!AV79+'[1]11день'!AV77+'[1]11день'!AV74</f>
        <v>124</v>
      </c>
      <c r="P23" s="311">
        <f>'[1]12день'!AV79+'[1]12день'!AV77+'[1]12день'!AV74</f>
        <v>113.5</v>
      </c>
      <c r="Q23" s="352">
        <f>'[1]13ДЕНЬ'!AU79+'[1]13ДЕНЬ'!AU77+'[1]13ДЕНЬ'!AU74</f>
        <v>162</v>
      </c>
      <c r="R23" s="352">
        <f>'[1]14 день'!AV79+'[1]14 день'!AV77+'[1]14 день'!AV74</f>
        <v>152</v>
      </c>
      <c r="S23" s="306">
        <f>'[1]15 день'!AV79+'[1]15 день'!AV77+'[1]15 день'!AV74</f>
        <v>162</v>
      </c>
      <c r="T23" s="306">
        <f>'[1]16 день'!AW79+'[1]16 день'!AW77+'[1]16 день'!AW74</f>
        <v>119</v>
      </c>
      <c r="U23" s="306">
        <f>'[1]17 день'!AW77+'[1]17 день'!AW79+'[1]17 день'!AW74</f>
        <v>89.7</v>
      </c>
      <c r="V23" s="306">
        <f>'[1]18 день'!BM79+'[1]18 день'!BM77+'[1]18 день'!BM74</f>
        <v>106</v>
      </c>
      <c r="W23" s="501">
        <f t="shared" ref="W23:W51" si="1">SUM(E23:V23)</f>
        <v>2388.5</v>
      </c>
      <c r="X23" s="307">
        <f>W23/X20</f>
        <v>132.69444444444446</v>
      </c>
      <c r="Y23" s="308">
        <f t="shared" si="0"/>
        <v>-39.684343434343425</v>
      </c>
    </row>
    <row r="24" spans="1:40" ht="21" thickBot="1">
      <c r="A24" s="313" t="s">
        <v>196</v>
      </c>
      <c r="B24" s="441">
        <v>22</v>
      </c>
      <c r="C24" s="303">
        <f>B24*C21/100</f>
        <v>13.2</v>
      </c>
      <c r="D24" s="325" t="s">
        <v>195</v>
      </c>
      <c r="E24" s="310">
        <f>'[1]1ДЕНЬ '!AU59+'[1]1ДЕНЬ '!AU34</f>
        <v>0</v>
      </c>
      <c r="F24" s="311">
        <f>'[1]2 день'!AY59+'[1]2 день'!AY34</f>
        <v>0</v>
      </c>
      <c r="G24" s="311">
        <f>'[1]3 день '!AU59+'[1]3 день '!AU34</f>
        <v>0</v>
      </c>
      <c r="H24" s="310">
        <f>'[1]4 день'!AX59+'[1]4 день'!AX34</f>
        <v>26.03</v>
      </c>
      <c r="I24" s="310">
        <f>'[1]5 день'!AN59+'[1]5 день'!AN36</f>
        <v>69.25</v>
      </c>
      <c r="J24" s="311">
        <f>'[1]6 день'!BM34+'[1]6 день'!BM59</f>
        <v>4</v>
      </c>
      <c r="K24" s="311">
        <f>'[1]7 день '!AW59+'[1]7 день '!AW34</f>
        <v>0</v>
      </c>
      <c r="L24" s="311">
        <f>'[1]8 день '!BA59+'[1]8 день '!BA34</f>
        <v>0</v>
      </c>
      <c r="M24" s="311">
        <f>'[1]9день'!AZ59+'[1]9день'!AZ34</f>
        <v>74.25</v>
      </c>
      <c r="N24" s="310">
        <f>'[1]10день'!AW59+'[1]10день'!AW34</f>
        <v>6.6</v>
      </c>
      <c r="O24" s="311">
        <f>'[1]11день'!AV59+'[1]11день'!AV34</f>
        <v>37</v>
      </c>
      <c r="P24" s="311">
        <f>'[1]12день'!AV59+'[1]12день'!AV34</f>
        <v>10.5</v>
      </c>
      <c r="Q24" s="352">
        <f>'[1]13ДЕНЬ'!AU59+'[1]13ДЕНЬ'!AU34</f>
        <v>0</v>
      </c>
      <c r="R24" s="352">
        <f>'[1]14 день'!AV59+'[1]14 день'!AV34</f>
        <v>13</v>
      </c>
      <c r="S24" s="306">
        <f>'[1]15 день'!AV59+'[1]15 день'!AV34</f>
        <v>0</v>
      </c>
      <c r="T24" s="306">
        <f>'[1]16 день'!AW59+'[1]16 день'!AW34</f>
        <v>0</v>
      </c>
      <c r="U24" s="306">
        <f>'[1]17 день'!AW59+'[1]17 день'!AW34</f>
        <v>0</v>
      </c>
      <c r="V24" s="306">
        <f>'[1]18 день'!BM59+'[1]18 день'!BM34</f>
        <v>50</v>
      </c>
      <c r="W24" s="501">
        <f t="shared" si="1"/>
        <v>290.63</v>
      </c>
      <c r="X24" s="307">
        <f>W24/X20</f>
        <v>16.146111111111111</v>
      </c>
      <c r="Y24" s="308">
        <f t="shared" si="0"/>
        <v>-26.608585858585858</v>
      </c>
      <c r="AA24" s="454" t="s">
        <v>273</v>
      </c>
      <c r="AB24" s="596" t="s">
        <v>291</v>
      </c>
      <c r="AC24" s="597"/>
      <c r="AD24" s="597"/>
      <c r="AE24" s="597"/>
      <c r="AF24" s="597"/>
      <c r="AG24" s="597"/>
      <c r="AH24" s="597"/>
      <c r="AI24" s="597"/>
      <c r="AJ24" s="597"/>
      <c r="AK24" s="597"/>
      <c r="AL24" s="597"/>
      <c r="AM24" s="597"/>
      <c r="AN24" s="598"/>
    </row>
    <row r="25" spans="1:40" ht="21" thickBot="1">
      <c r="A25" s="301" t="s">
        <v>197</v>
      </c>
      <c r="B25" s="453">
        <v>55</v>
      </c>
      <c r="C25" s="303">
        <f>B25*C21/100</f>
        <v>33</v>
      </c>
      <c r="D25" s="325" t="s">
        <v>195</v>
      </c>
      <c r="E25" s="310">
        <f>'[1]1ДЕНЬ '!AU35+'[1]1ДЕНЬ '!AU36+'[1]1ДЕНЬ '!AU37+'[1]1ДЕНЬ '!AU38+'[1]1ДЕНЬ '!AU30+'[1]1ДЕНЬ '!AU40</f>
        <v>40</v>
      </c>
      <c r="F25" s="311">
        <f>'[1]2 день'!AY30+'[1]2 день'!AY35</f>
        <v>6</v>
      </c>
      <c r="G25" s="311">
        <f>'[1]3 день '!AU30+'[1]3 день '!AU35+'[1]3 день '!AU36+'[1]3 день '!AU37+'[1]3 день '!AU38+'[1]3 день '!AU40</f>
        <v>0</v>
      </c>
      <c r="H25" s="310">
        <f>'[1]4 день'!AX30+'[1]4 день'!AX35+'[1]4 день'!AX36+'[1]4 день'!AX37+'[1]4 день'!AX38+'[1]4 день'!AX40</f>
        <v>48.3</v>
      </c>
      <c r="I25" s="310">
        <f>'[1]5 день'!AN30+'[1]5 день'!AN35+'[1]5 день'!AN36+'[1]5 день'!AN37+'[1]5 день'!AN38+'[1]5 день'!AN40</f>
        <v>41.8</v>
      </c>
      <c r="J25" s="311">
        <f>'[1]6 день'!BM30+'[1]6 день'!BM35+'[1]6 день'!BM36+'[1]6 день'!BM37+'[1]6 день'!BM38+'[1]6 день'!BM40</f>
        <v>42.5</v>
      </c>
      <c r="K25" s="311">
        <f>'[1]7 день '!AW30+'[1]7 день '!AW35+'[1]7 день '!AW36+'[1]7 день '!AW37+'[1]7 день '!AW38+'[1]7 день '!AW40</f>
        <v>35</v>
      </c>
      <c r="L25" s="311">
        <f>'[1]8 день '!BA30+'[1]8 день '!BA35+'[1]8 день '!BA36+'[1]8 день '!BA37+'[1]8 день '!BA38+'[1]8 день '!BA40</f>
        <v>40</v>
      </c>
      <c r="M25" s="311">
        <f>'[1]9день'!AZ30+'[1]9день'!AZ35+'[1]9день'!AZ36+'[1]9день'!AZ37+'[1]9день'!AZ38+'[1]9день'!AZ40</f>
        <v>7</v>
      </c>
      <c r="N25" s="310">
        <f>'[1]10день'!AW30+'[1]10день'!AW35+'[1]10день'!AW36+'[1]10день'!AW37+'[1]10день'!AW38+'[1]10день'!AW40</f>
        <v>50</v>
      </c>
      <c r="O25" s="311">
        <f>'[1]11день'!AV30+'[1]11день'!AV35+'[1]11день'!AV36+'[1]11день'!AV37+'[1]11день'!AV38+'[1]11день'!AV40</f>
        <v>0</v>
      </c>
      <c r="P25" s="311">
        <f>'[1]12день'!AV30+'[1]12день'!AV35+'[1]12день'!AV36+'[1]12день'!AV37+'[1]12день'!AV38+'[1]12день'!AV40</f>
        <v>75</v>
      </c>
      <c r="Q25" s="352">
        <f>'[1]13ДЕНЬ'!AU30+'[1]13ДЕНЬ'!AU35+'[1]13ДЕНЬ'!AU36+'[1]13ДЕНЬ'!AU37+'[1]13ДЕНЬ'!AU38+'[1]13ДЕНЬ'!AU40</f>
        <v>10</v>
      </c>
      <c r="R25" s="352">
        <f>'[1]14 день'!AV30+'[1]14 день'!AV35+'[1]14 день'!AV36+'[1]14 день'!AV37+'[1]14 день'!AV38+'[1]14 день'!AV40</f>
        <v>0</v>
      </c>
      <c r="S25" s="306">
        <f>'[1]15 день'!AV30+'[1]15 день'!AV35+'[1]15 день'!AV36+'[1]15 день'!AV37+'[1]15 день'!AV38+'[1]15 день'!AV40</f>
        <v>40</v>
      </c>
      <c r="T25" s="306">
        <f>'[1]16 день'!AW30+'[1]16 день'!AW35+'[1]16 день'!AW36+'[1]16 день'!AW37+'[1]16 день'!AW38+'[1]16 день'!AW40</f>
        <v>61</v>
      </c>
      <c r="U25" s="306">
        <f>'[1]17 день'!AW30+'[1]17 день'!AW35+'[1]17 день'!AW36+'[1]17 день'!AW37+'[1]17 день'!AW38+'[1]17 день'!AW40</f>
        <v>42.5</v>
      </c>
      <c r="V25" s="306">
        <f>'[1]18 день'!BM30+'[1]18 день'!BM35+'[1]18 день'!BM36+'[1]18 день'!BM37+'[1]18 день'!BM38+'[1]18 день'!BM40</f>
        <v>50</v>
      </c>
      <c r="W25" s="501">
        <f t="shared" si="1"/>
        <v>589.1</v>
      </c>
      <c r="X25" s="307">
        <f>W25/X20</f>
        <v>32.727777777777781</v>
      </c>
      <c r="Y25" s="308">
        <f t="shared" si="0"/>
        <v>-40.494949494949488</v>
      </c>
      <c r="AA25" s="454" t="s">
        <v>275</v>
      </c>
      <c r="AB25" s="600" t="s">
        <v>276</v>
      </c>
      <c r="AC25" s="600"/>
      <c r="AD25" s="600"/>
      <c r="AE25" s="600"/>
      <c r="AF25" s="600"/>
      <c r="AG25" s="600"/>
      <c r="AH25" s="600"/>
      <c r="AI25" s="600"/>
      <c r="AJ25" s="600"/>
      <c r="AK25" s="600"/>
      <c r="AL25" s="600"/>
      <c r="AM25" s="600"/>
      <c r="AN25" s="601"/>
    </row>
    <row r="26" spans="1:40" ht="21" thickBot="1">
      <c r="A26" s="314" t="s">
        <v>198</v>
      </c>
      <c r="B26" s="456">
        <v>22</v>
      </c>
      <c r="C26" s="303">
        <f>B26*C21/100</f>
        <v>13.2</v>
      </c>
      <c r="D26" s="325" t="s">
        <v>195</v>
      </c>
      <c r="E26" s="310">
        <f>'[1]1ДЕНЬ '!AU53+'[1]1ДЕНЬ '!AU91</f>
        <v>0</v>
      </c>
      <c r="F26" s="311">
        <f>'[1]2 день'!AY53+'[1]2 день'!AY91</f>
        <v>0</v>
      </c>
      <c r="G26" s="311">
        <f>'[1]3 день '!AU53+'[1]3 день '!AU91</f>
        <v>20</v>
      </c>
      <c r="H26" s="310">
        <f>'[1]4 день'!AX53+'[1]4 день'!AX91</f>
        <v>0</v>
      </c>
      <c r="I26" s="310">
        <f>'[1]5 день'!AN53+'[1]5 день'!AN91</f>
        <v>0</v>
      </c>
      <c r="J26" s="311">
        <f>'[1]6 день'!BM53+'[1]6 день'!BM91</f>
        <v>0</v>
      </c>
      <c r="K26" s="311">
        <f>'[1]7 день '!AW53+'[1]7 день '!AW91</f>
        <v>0</v>
      </c>
      <c r="L26" s="311">
        <f>'[1]8 день '!BA53+'[1]8 день '!BA91</f>
        <v>20</v>
      </c>
      <c r="M26" s="311">
        <f>'[1]9день'!AZ53+'[1]9день'!AZ91</f>
        <v>63</v>
      </c>
      <c r="N26" s="310">
        <f>'[1]10день'!AW53+'[1]10день'!AW91</f>
        <v>0</v>
      </c>
      <c r="O26" s="311">
        <f>'[1]11день'!AV53+'[1]11день'!AV91</f>
        <v>95</v>
      </c>
      <c r="P26" s="311">
        <f>'[1]12день'!AV53+'[1]12день'!AV91</f>
        <v>0</v>
      </c>
      <c r="Q26" s="352">
        <f>'[1]13ДЕНЬ'!AU53+'[1]13ДЕНЬ'!AU91</f>
        <v>0</v>
      </c>
      <c r="R26" s="352">
        <f>'[1]14 день'!AV53+'[1]14 день'!AV91</f>
        <v>41.4</v>
      </c>
      <c r="S26" s="306">
        <f>'[1]15 день'!AV53+'[1]15 день'!AV91</f>
        <v>0</v>
      </c>
      <c r="T26" s="306">
        <f>'[1]16 день'!AW53+'[1]16 день'!AW91</f>
        <v>0</v>
      </c>
      <c r="U26" s="306">
        <f>'[1]17 день'!AW53+'[1]17 день'!AW91</f>
        <v>0</v>
      </c>
      <c r="V26" s="306">
        <f>'[1]18 день'!BM53+'[1]18 день'!BM91</f>
        <v>0</v>
      </c>
      <c r="W26" s="501">
        <f t="shared" si="1"/>
        <v>239.4</v>
      </c>
      <c r="X26" s="307">
        <f>W26/X20</f>
        <v>13.3</v>
      </c>
      <c r="Y26" s="308">
        <f t="shared" si="0"/>
        <v>-39.545454545454547</v>
      </c>
      <c r="AA26" s="454" t="s">
        <v>277</v>
      </c>
      <c r="AB26" s="606" t="s">
        <v>278</v>
      </c>
      <c r="AC26" s="607"/>
      <c r="AD26" s="607"/>
      <c r="AE26" s="607"/>
      <c r="AF26" s="607"/>
      <c r="AG26" s="607"/>
      <c r="AH26" s="607"/>
      <c r="AI26" s="607"/>
      <c r="AJ26" s="607"/>
      <c r="AK26" s="607"/>
      <c r="AL26" s="607"/>
      <c r="AM26" s="607"/>
      <c r="AN26" s="608"/>
    </row>
    <row r="27" spans="1:40" ht="21" thickBot="1">
      <c r="A27" s="309" t="s">
        <v>199</v>
      </c>
      <c r="B27" s="456">
        <v>205.7</v>
      </c>
      <c r="C27" s="303">
        <f>B27*C21/100</f>
        <v>123.42</v>
      </c>
      <c r="D27" s="325" t="s">
        <v>195</v>
      </c>
      <c r="E27" s="310">
        <f>'[1]1ДЕНЬ '!AU42*80/100</f>
        <v>180</v>
      </c>
      <c r="F27" s="311">
        <f>'[1]2 день'!AY42*80/100</f>
        <v>29.6</v>
      </c>
      <c r="G27" s="311">
        <f>'[1]3 день '!AU42*80/100</f>
        <v>160</v>
      </c>
      <c r="H27" s="310">
        <f>'[1]4 день'!AX42*80/100</f>
        <v>204</v>
      </c>
      <c r="I27" s="310">
        <f>'[1]5 день'!AN42*80/100</f>
        <v>40</v>
      </c>
      <c r="J27" s="311">
        <f>'[1]6 день'!BM42*80/100</f>
        <v>68</v>
      </c>
      <c r="K27" s="311">
        <f>'[1]7 день '!AW42*80/100</f>
        <v>216</v>
      </c>
      <c r="L27" s="311">
        <f>'[1]8 день '!BA42*80/100</f>
        <v>337.52</v>
      </c>
      <c r="M27" s="311">
        <f>'[1]9день'!AZ42*80/100</f>
        <v>19.2</v>
      </c>
      <c r="N27" s="310">
        <f>'[1]10день'!AW42*80/100</f>
        <v>28</v>
      </c>
      <c r="O27" s="311">
        <f>'[1]11день'!AV42*80/100</f>
        <v>0</v>
      </c>
      <c r="P27" s="311">
        <f>'[1]12день'!AV42*80/100</f>
        <v>96</v>
      </c>
      <c r="Q27" s="352">
        <f>'[1]13ДЕНЬ'!AU42*80/100</f>
        <v>236</v>
      </c>
      <c r="R27" s="352">
        <f>'[1]14 день'!AV42*80/100</f>
        <v>88</v>
      </c>
      <c r="S27" s="306">
        <f>'[1]15 день'!AV42*80/100</f>
        <v>240.8</v>
      </c>
      <c r="T27" s="306">
        <f>'[1]16 день'!AW42*80/100</f>
        <v>37.6</v>
      </c>
      <c r="U27" s="306">
        <f>'[1]17 день'!AW42*80/100</f>
        <v>204</v>
      </c>
      <c r="V27" s="306">
        <f>'[1]18 день'!BM42*80/100</f>
        <v>100</v>
      </c>
      <c r="W27" s="501">
        <f>SUM(E27:V27)</f>
        <v>2284.7199999999998</v>
      </c>
      <c r="X27" s="307">
        <f>W27/X20</f>
        <v>126.92888888888888</v>
      </c>
      <c r="Y27" s="308">
        <f t="shared" si="0"/>
        <v>-38.294171663155623</v>
      </c>
      <c r="AA27" s="454" t="s">
        <v>279</v>
      </c>
      <c r="AB27" s="599" t="s">
        <v>280</v>
      </c>
      <c r="AC27" s="600"/>
      <c r="AD27" s="600"/>
      <c r="AE27" s="600"/>
      <c r="AF27" s="600"/>
      <c r="AG27" s="600"/>
      <c r="AH27" s="600"/>
      <c r="AI27" s="600"/>
      <c r="AJ27" s="600"/>
      <c r="AK27" s="600"/>
      <c r="AL27" s="600"/>
      <c r="AM27" s="600"/>
      <c r="AN27" s="601"/>
    </row>
    <row r="28" spans="1:40" ht="30.75" customHeight="1" thickBot="1">
      <c r="A28" s="309" t="s">
        <v>200</v>
      </c>
      <c r="B28" s="456">
        <v>352</v>
      </c>
      <c r="C28" s="303">
        <f>B28*C21/100</f>
        <v>211.2</v>
      </c>
      <c r="D28" s="325" t="s">
        <v>195</v>
      </c>
      <c r="E28" s="310">
        <f>('[1]1ДЕНЬ '!AU26+'[1]1ДЕНЬ '!AU31+'[1]1ДЕНЬ '!AU44+'[1]1ДЕНЬ '!AU51+'[1]1ДЕНЬ '!AU58+'[1]1ДЕНЬ '!AU61+'[1]1ДЕНЬ '!AU62+'[1]1ДЕНЬ '!AU64+'[1]1ДЕНЬ '!AU67)*80/100+'[1]1ДЕНЬ '!AU78*3</f>
        <v>245.6</v>
      </c>
      <c r="F28" s="311">
        <f>('[1]2 день'!AY26+'[1]2 день'!AY31+'[1]2 день'!AY44+'[1]2 день'!AY51+'[1]2 день'!AY58+'[1]2 день'!AY61+'[1]2 день'!AY62+'[1]2 день'!AY64+'[1]2 день'!AY67)*80/100+'[1]2 день'!AY78*3</f>
        <v>215.2</v>
      </c>
      <c r="G28" s="311">
        <f>('[1]3 день '!AU26+'[1]3 день '!AU31+'[1]3 день '!AU44+'[1]3 день '!AU51+'[1]3 день '!AU58+'[1]3 день '!AU61+'[1]3 день '!AU62+'[1]3 день '!AU64+'[1]3 день '!AU67)*80/100+'[1]3 день '!AU78*3</f>
        <v>45.6</v>
      </c>
      <c r="H28" s="310">
        <f>('[1]4 день'!AX26+'[1]4 день'!AX31+'[1]4 день'!AX44+'[1]4 день'!AX51+'[1]4 день'!AX58+'[1]4 день'!AX61+'[1]4 день'!AX62+'[1]4 день'!AX64+'[1]4 день'!AX67)*80/100+'[1]4 день'!AX78*3</f>
        <v>196.8</v>
      </c>
      <c r="I28" s="310">
        <f>('[1]5 день'!AN26+'[1]5 день'!AN31+'[1]5 день'!AN44+'[1]5 день'!AN51+'[1]5 день'!AN58+'[1]5 день'!AN61+'[1]5 день'!AN62+'[1]5 день'!AN64+'[1]5 день'!AN67)*80/100+'[1]5 день'!AN78*3</f>
        <v>141.76</v>
      </c>
      <c r="J28" s="311">
        <f>('[1]6 день'!BM26+'[1]6 день'!BM44+'[1]6 день'!BM51+'[1]6 день'!BM58+'[1]6 день'!BM61+'[1]6 день'!BM62+'[1]6 день'!BM64+'[1]6 день'!BM67)*80/100+'[1]6 день'!BM78*3</f>
        <v>399.44</v>
      </c>
      <c r="K28" s="311">
        <f>('[1]7 день '!AW26+'[1]7 день '!AW31+'[1]7 день '!AW44+'[1]7 день '!AW51+'[1]7 день '!AW58+'[1]7 день '!AW61+'[1]7 день '!AW62+'[1]7 день '!AW64+'[1]7 день '!AW67)*80/100+'[1]7 день '!AW78*3</f>
        <v>268.32</v>
      </c>
      <c r="L28" s="311">
        <f>('[1]8 день '!BA26+'[1]8 день '!BA31+'[1]8 день '!BA44+'[1]8 день '!BA58+'[1]8 день '!BA51+'[1]8 день '!BA61+'[1]8 день '!BA62+'[1]8 день '!BA64+'[1]8 день '!BA67)*80/100+'[1]8 день '!BA78*3</f>
        <v>120.4</v>
      </c>
      <c r="M28" s="311">
        <f>('[1]9день'!AZ26+'[1]9день'!AZ31+'[1]9день'!AZ44+'[1]9день'!AZ51+'[1]9день'!AZ58+'[1]9день'!AZ61+'[1]9день'!AZ62+'[1]9день'!AZ64+'[1]9день'!AZ67)*80/100+'[1]9день'!AZ78*3</f>
        <v>244.72</v>
      </c>
      <c r="N28" s="310">
        <f>('[1]10день'!AW26+'[1]10день'!AW31+'[1]10день'!AW44+'[1]10день'!AW51+'[1]10день'!AW58+'[1]10день'!AW61+'[1]10день'!AW62+'[1]10день'!AW64+'[1]10день'!AW67)*80/100+'[1]10день'!AW78*3</f>
        <v>192.88</v>
      </c>
      <c r="O28" s="311">
        <f>('[1]11день'!AV26+'[1]11день'!AV31+'[1]11день'!AV44+'[1]11день'!AV51+'[1]11день'!AV58+'[1]11день'!AV61+'[1]11день'!AV62+'[1]11день'!AV64+'[1]11день'!AV67)*80/100+'[1]11день'!AV78*3</f>
        <v>393.94000000000005</v>
      </c>
      <c r="P28" s="311">
        <f>('[1]12день'!AV26+'[1]12день'!AV31+'[1]12день'!AV44+'[1]12день'!AV51+'[1]12день'!AV58+'[1]12день'!AV61+'[1]12день'!AV62+'[1]12день'!AV64+'[1]12день'!AV64+'[1]12день'!AV67)*80/100+'[1]12день'!AV78*3</f>
        <v>149.36000000000001</v>
      </c>
      <c r="Q28" s="352">
        <f>('[1]13ДЕНЬ'!AU26+'[1]13ДЕНЬ'!AU31+'[1]13ДЕНЬ'!AU44+'[1]13ДЕНЬ'!AU51+'[1]13ДЕНЬ'!AU58+'[1]13ДЕНЬ'!AU61+'[1]13ДЕНЬ'!AU62+'[1]13ДЕНЬ'!AU64+'[1]13ДЕНЬ'!AU67)*80/100+'[1]13ДЕНЬ'!AU78*3</f>
        <v>152</v>
      </c>
      <c r="R28" s="352">
        <f>('[1]14 день'!AV26+'[1]14 день'!AV31+'[1]14 день'!AV44+'[1]14 день'!AV51+'[1]14 день'!AV58+'[1]14 день'!AV61+'[1]14 день'!AV62+'[1]14 день'!AV64+'[1]14 день'!AV67)*80/100+'[1]14 день'!AV78*3</f>
        <v>246.73999999999998</v>
      </c>
      <c r="S28" s="306">
        <f>('[1]15 день'!AV26+'[1]15 день'!AV31+'[1]15 день'!AV44+'[1]15 день'!AV51+'[1]15 день'!AV58+'[1]15 день'!AV61+'[1]15 день'!AV62+'[1]15 день'!AV64+'[1]15 день'!AV67)*80/100+'[1]15 день'!AV78*3</f>
        <v>230.88</v>
      </c>
      <c r="T28" s="306">
        <f>('[1]16 день'!AW26+'[1]16 день'!AW31+'[1]16 день'!AW44+'[1]16 день'!AW51+'[1]16 день'!AW58+'[1]16 день'!AW61+'[1]16 день'!AW62+'[1]16 день'!AW64+'[1]16 день'!AW67)*80/100+'[1]16 день'!AW78*4</f>
        <v>171.6</v>
      </c>
      <c r="U28" s="306">
        <f>('[1]17 день'!AW26+'[1]17 день'!AW31+'[1]17 день'!AW44+'[1]17 день'!AW51+'[1]17 день'!AW58+'[1]17 день'!AW61+'[1]17 день'!AW62+'[1]17 день'!AW64+'[1]17 день'!AW67)*80/100+'[1]17 день'!AW78*3</f>
        <v>188</v>
      </c>
      <c r="V28" s="306">
        <f>('[1]18 день'!BM26+'[1]18 день'!BM31+'[1]18 день'!BM44+'[1]18 день'!BM51+'[1]18 день'!BM58+'[1]18 день'!BM61+'[1]18 день'!BM62+'[1]18 день'!BM64+'[1]18 день'!BM67)*80/100+'[1]18 день'!BM78*3</f>
        <v>174.16000000000003</v>
      </c>
      <c r="W28" s="501">
        <f>SUM(E28:V28)</f>
        <v>3777.4</v>
      </c>
      <c r="X28" s="307">
        <f>W28/X20</f>
        <v>209.85555555555555</v>
      </c>
      <c r="Y28" s="308">
        <f t="shared" si="0"/>
        <v>-40.381944444444443</v>
      </c>
      <c r="AA28" s="454" t="s">
        <v>281</v>
      </c>
      <c r="AB28" s="590" t="s">
        <v>282</v>
      </c>
      <c r="AC28" s="591"/>
      <c r="AD28" s="591"/>
      <c r="AE28" s="591"/>
      <c r="AF28" s="591"/>
      <c r="AG28" s="591"/>
      <c r="AH28" s="591"/>
      <c r="AI28" s="591"/>
      <c r="AJ28" s="591"/>
      <c r="AK28" s="591"/>
      <c r="AL28" s="591"/>
      <c r="AM28" s="591"/>
      <c r="AN28" s="592"/>
    </row>
    <row r="29" spans="1:40" ht="29.25" customHeight="1" thickBot="1">
      <c r="A29" s="309" t="s">
        <v>201</v>
      </c>
      <c r="B29" s="456">
        <v>203.5</v>
      </c>
      <c r="C29" s="304">
        <f>B29*C21/100</f>
        <v>122.1</v>
      </c>
      <c r="D29" s="325" t="s">
        <v>195</v>
      </c>
      <c r="E29" s="310">
        <f>'[1]1ДЕНЬ '!AK25+'[1]1ДЕНЬ '!AK27+'[1]1ДЕНЬ '!AK28+'[1]1ДЕНЬ '!AK82+'[1]1ДЕНЬ '!AK83+'[1]1ДЕНЬ '!AK84+'[1]1ДЕНЬ '!AK85+'[1]1ДЕНЬ '!AK86+'[1]1ДЕНЬ '!AK92+'[1]1ДЕНЬ '!AK94+'[1]1ДЕНЬ '!AK95+'[1]1ДЕНЬ '!AK96</f>
        <v>180</v>
      </c>
      <c r="F29" s="311">
        <f>'[1]2 день'!AY25+'[1]2 день'!AY27+'[1]2 день'!AY28+'[1]2 день'!AY82+'[1]2 день'!AY83+'[1]2 день'!AY84+'[1]2 день'!AY85+'[1]2 день'!AY86+'[1]2 день'!AY87+'[1]2 день'!AY94+'[1]2 день'!AY95+'[1]2 день'!AY96</f>
        <v>50</v>
      </c>
      <c r="G29" s="311">
        <f>'[1]3 день '!AU25+'[1]3 день '!AU27+'[1]3 день '!AU28+'[1]3 день '!AU82+'[1]3 день '!AU83+'[1]3 день '!AU84+'[1]3 день '!AU85+'[1]3 день '!AU86+'[1]3 день '!AU92+'[1]3 день '!AU94+'[1]3 день '!AU95+'[1]3 день '!AU96</f>
        <v>21</v>
      </c>
      <c r="H29" s="310">
        <f>'[1]4 день'!AX25+'[1]4 день'!AX27+'[1]4 день'!AX28+'[1]4 день'!AX82+'[1]4 день'!AX83+'[1]4 день'!AX84+'[1]4 день'!AX85+'[1]4 день'!AX86+'[1]4 день'!AX92+'[1]4 день'!AX94+'[1]4 день'!AX95+'[1]4 день'!AX96</f>
        <v>21</v>
      </c>
      <c r="I29" s="310">
        <f>'[1]5 день'!AX25+'[1]5 день'!AX27+'[1]5 день'!AX28+'[1]5 день'!AX82+'[1]5 день'!AX83+'[1]5 день'!AX84+'[1]5 день'!AX85+'[1]5 день'!AX86+'[1]5 день'!AX92+'[1]5 день'!AX94+'[1]5 день'!AX95+'[1]5 день'!AX96</f>
        <v>0</v>
      </c>
      <c r="J29" s="311">
        <f>'[1]6 день'!BM25+'[1]6 день'!BM27+'[1]6 день'!BM28+'[1]6 день'!BM82+'[1]6 день'!BM83+'[1]6 день'!BM84+'[1]6 день'!BM85+'[1]6 день'!BM86+'[1]6 день'!BM92+'[1]6 день'!BM94+'[1]6 день'!BM95+'[1]6 день'!BM96</f>
        <v>223.6</v>
      </c>
      <c r="K29" s="311">
        <f>'[1]7 день '!AW25+'[1]7 день '!AW27+'[1]7 день '!AW28+'[1]7 день '!AW82+'[1]7 день '!AW83+'[1]7 день '!AW84+'[1]7 день '!AW85+'[1]7 день '!AW86+'[1]7 день '!AW92+'[1]7 день '!AW94+'[1]7 день '!AW95+'[1]7 день '!AW96</f>
        <v>229.8</v>
      </c>
      <c r="L29" s="311">
        <f>'[1]8 день '!BA25+'[1]8 день '!BA27+'[1]8 день '!BA28+'[1]8 день '!BA82+'[1]8 день '!BA83+'[1]8 день '!BA84+'[1]8 день '!BA85+'[1]8 день '!BA86+'[1]8 день '!BA92+'[1]8 день '!BA93+'[1]8 день '!BA94+'[1]8 день '!BA95+'[1]8 день '!BA96</f>
        <v>22.5</v>
      </c>
      <c r="M29" s="311">
        <f>'[1]9день'!AZ25+'[1]9день'!AZ27+'[1]9день'!AZ28+'[1]9день'!AZ82+'[1]9день'!AZ83+'[1]9день'!AZ84+'[1]9день'!AZ85+'[1]9день'!AZ86+'[1]9день'!AZ92+'[1]9день'!AZ94+'[1]9день'!AZ95+'[1]9день'!AZ96</f>
        <v>249</v>
      </c>
      <c r="N29" s="310">
        <f>'[1]10день'!AW25+'[1]10день'!AW27+'[1]10день'!AW28+'[1]10день'!AW82+'[1]10день'!AW83+'[1]10день'!AW84+'[1]10день'!AW85+'[1]10день'!AW86+'[1]10день'!AW94+'[1]10день'!AW95+'[1]10день'!AW96</f>
        <v>220</v>
      </c>
      <c r="O29" s="311">
        <f>'[1]11день'!AV25+'[1]11день'!AV27+'[1]11день'!AV28+'[1]11день'!AV82+'[1]11день'!AV83+'[1]11день'!AV84+'[1]11день'!AV85+'[1]11день'!AV86+'[1]11день'!AV92+'[1]11день'!AV94+'[1]11день'!AV95+'[1]11день'!AV96</f>
        <v>95</v>
      </c>
      <c r="P29" s="311">
        <f>'[1]12день'!AV25+'[1]12день'!AV27+'[1]12день'!AV28+'[1]12день'!AV82+'[1]12день'!AV83+'[1]12день'!AV84+'[1]12день'!AV85+'[1]12день'!AV86+'[1]12день'!AV92+'[1]12день'!AV94+'[1]12день'!AV95+'[1]12день'!AV96</f>
        <v>29</v>
      </c>
      <c r="Q29" s="352">
        <f>'[1]13ДЕНЬ'!AU25+'[1]13ДЕНЬ'!AU27+'[1]13ДЕНЬ'!AU28+'[1]13ДЕНЬ'!AU82+'[1]13ДЕНЬ'!AU83+'[1]13ДЕНЬ'!AU84+'[1]13ДЕНЬ'!AU85+'[1]13ДЕНЬ'!AU86+'[1]13ДЕНЬ'!AU92+'[1]13ДЕНЬ'!AU94+'[1]13ДЕНЬ'!AU95+'[1]13ДЕНЬ'!AU96</f>
        <v>22.7</v>
      </c>
      <c r="R29" s="352">
        <f>'[1]14 день'!AV25+'[1]14 день'!AV27+'[1]14 день'!AV28+'[1]14 день'!AV82+'[1]14 день'!AV83+'[1]14 день'!AV84+'[1]14 день'!AV85+'[1]14 день'!AV86+'[1]14 день'!AV92+'[1]14 день'!AV94+'[1]14 день'!AV95+'[1]14 день'!AV96</f>
        <v>170</v>
      </c>
      <c r="S29" s="306">
        <f>'[1]15 день'!AV25+'[1]15 день'!AV27+'[1]15 день'!AV28+'[1]15 день'!AV82+'[1]15 день'!AV83+'[1]15 день'!AV84+'[1]15 день'!AV85+'[1]15 день'!AV86+'[1]15 день'!AV92+'[1]15 день'!AV94+'[1]15 день'!AV95+'[1]15 день'!AV96</f>
        <v>242.3</v>
      </c>
      <c r="T29" s="306">
        <f>'[1]16 день'!AW25+'[1]16 день'!AW27+'[1]16 день'!AW28+'[1]16 день'!AW82+'[1]16 день'!AW83+'[1]16 день'!AW84+'[1]16 день'!AW85+'[1]16 день'!AW86+'[1]16 день'!AW92+'[1]16 день'!AW94+'[1]16 день'!AW95+'[1]16 день'!AW96</f>
        <v>204</v>
      </c>
      <c r="U29" s="306">
        <f>'[1]17 день'!AW25+'[1]17 день'!AW27+'[1]17 день'!AW28+'[1]17 день'!AW82+'[1]17 день'!AW83+'[1]17 день'!AW84+'[1]17 день'!AW85+'[1]17 день'!AW86+'[1]17 день'!AW92+'[1]17 день'!AW93+'[1]17 день'!AW94+'[1]17 день'!AW94+'[1]17 день'!AW95+'[1]17 день'!AW96</f>
        <v>38.5</v>
      </c>
      <c r="V29" s="306">
        <f>'[1]18 день'!BM25+'[1]18 день'!BM27+'[1]18 день'!BM28+'[1]18 день'!BM82+'[1]18 день'!BM83+'[1]18 день'!BM84+'[1]18 день'!BM85+'[1]18 день'!BM86+'[1]18 день'!BM92+'[1]18 день'!BM94+'[1]18 день'!BM95+'[1]18 день'!BM96</f>
        <v>231</v>
      </c>
      <c r="W29" s="501">
        <f>SUM(E29:V29)</f>
        <v>2249.4</v>
      </c>
      <c r="X29" s="307">
        <f>W29/X20</f>
        <v>124.96666666666667</v>
      </c>
      <c r="Y29" s="308">
        <f t="shared" si="0"/>
        <v>-38.59131859131859</v>
      </c>
      <c r="AA29" s="458" t="s">
        <v>283</v>
      </c>
      <c r="AB29" s="593" t="s">
        <v>284</v>
      </c>
      <c r="AC29" s="594"/>
      <c r="AD29" s="594"/>
      <c r="AE29" s="594"/>
      <c r="AF29" s="594"/>
      <c r="AG29" s="594"/>
      <c r="AH29" s="594"/>
      <c r="AI29" s="594"/>
      <c r="AJ29" s="594"/>
      <c r="AK29" s="594"/>
      <c r="AL29" s="594"/>
      <c r="AM29" s="594"/>
      <c r="AN29" s="595"/>
    </row>
    <row r="30" spans="1:40" ht="30.75" customHeight="1" thickBot="1">
      <c r="A30" s="314" t="s">
        <v>202</v>
      </c>
      <c r="B30" s="456">
        <v>22</v>
      </c>
      <c r="C30" s="304">
        <f>B30*C21/100</f>
        <v>13.2</v>
      </c>
      <c r="D30" s="325" t="s">
        <v>195</v>
      </c>
      <c r="E30" s="310">
        <f>'[1]1ДЕНЬ '!AU47</f>
        <v>50</v>
      </c>
      <c r="F30" s="311">
        <f>'[1]2 день'!AY47</f>
        <v>0</v>
      </c>
      <c r="G30" s="311">
        <f>'[1]3 день '!AU47</f>
        <v>0</v>
      </c>
      <c r="H30" s="310">
        <f>'[1]4 день'!AX47</f>
        <v>0</v>
      </c>
      <c r="I30" s="310">
        <f>'[1]5 день'!AX47</f>
        <v>50</v>
      </c>
      <c r="J30" s="311">
        <f>'[1]6 день'!BM47</f>
        <v>0</v>
      </c>
      <c r="K30" s="311">
        <f>'[1]7 день '!AW47</f>
        <v>0</v>
      </c>
      <c r="L30" s="311">
        <f>'[1]8 день '!BA47</f>
        <v>0</v>
      </c>
      <c r="M30" s="311">
        <f>'[1]9день'!AZ47</f>
        <v>0</v>
      </c>
      <c r="N30" s="310">
        <f>'[1]10день'!AW47</f>
        <v>0</v>
      </c>
      <c r="O30" s="311">
        <f>'[1]11день'!AV47</f>
        <v>0</v>
      </c>
      <c r="P30" s="311">
        <f>'[1]12день'!AV47</f>
        <v>0</v>
      </c>
      <c r="Q30" s="352">
        <f>'[1]13ДЕНЬ'!AU47</f>
        <v>50</v>
      </c>
      <c r="R30" s="352">
        <f>'[1]14 день'!AV47</f>
        <v>70</v>
      </c>
      <c r="S30" s="306">
        <f>'[1]15 день'!AV47</f>
        <v>0</v>
      </c>
      <c r="T30" s="306">
        <f>'[1]16 день'!AW47</f>
        <v>0</v>
      </c>
      <c r="U30" s="306">
        <f>'[1]17 день'!AW47</f>
        <v>17</v>
      </c>
      <c r="V30" s="306">
        <f>'[1]18 день'!BM47</f>
        <v>0</v>
      </c>
      <c r="W30" s="501">
        <f t="shared" si="1"/>
        <v>237</v>
      </c>
      <c r="X30" s="307">
        <f>W30/X20</f>
        <v>13.166666666666666</v>
      </c>
      <c r="Y30" s="308">
        <f t="shared" si="0"/>
        <v>-40.151515151515156</v>
      </c>
      <c r="AA30" s="458" t="s">
        <v>285</v>
      </c>
      <c r="AB30" s="590" t="s">
        <v>286</v>
      </c>
      <c r="AC30" s="591"/>
      <c r="AD30" s="591"/>
      <c r="AE30" s="591"/>
      <c r="AF30" s="591"/>
      <c r="AG30" s="591"/>
      <c r="AH30" s="591"/>
      <c r="AI30" s="591"/>
      <c r="AJ30" s="591"/>
      <c r="AK30" s="591"/>
      <c r="AL30" s="591"/>
      <c r="AM30" s="591"/>
      <c r="AN30" s="592"/>
    </row>
    <row r="31" spans="1:40" ht="41.25" customHeight="1" thickBot="1">
      <c r="A31" s="314" t="s">
        <v>203</v>
      </c>
      <c r="B31" s="459">
        <v>220</v>
      </c>
      <c r="C31" s="304">
        <f>B31*C21/100</f>
        <v>132</v>
      </c>
      <c r="D31" s="325" t="s">
        <v>195</v>
      </c>
      <c r="E31" s="318">
        <f>('[1]1ДЕНЬ '!AU45*50)+('[1]1ДЕНЬ '!AU49*8)+('[1]1ДЕНЬ '!AU71*200)+('[1]1ДЕНЬ '!AU88*10)</f>
        <v>0</v>
      </c>
      <c r="F31" s="316">
        <f>('[1]2 день'!AY45*50)+('[1]2 день'!AY49*8)+('[1]2 день'!AY71*200)+('[1]2 день'!AY88*10)</f>
        <v>200</v>
      </c>
      <c r="G31" s="316">
        <f>('[1]3 день '!AU45*50)+('[1]3 день '!AU49*8)+('[1]3 день '!AU71*200)+('[1]3 день '!AU88*10)</f>
        <v>200</v>
      </c>
      <c r="H31" s="318">
        <f>('[1]4 день'!AX45*50)+('[1]4 день'!AX49*8)+('[1]4 день'!AX71*200)+('[1]4 день'!AX88*10)</f>
        <v>200</v>
      </c>
      <c r="I31" s="318">
        <f>('[1]5 день'!AX45*50)+('[1]5 день'!AX49*8)+('[1]5 день'!AX71*100)+('[1]5 день'!AX88*10)</f>
        <v>235</v>
      </c>
      <c r="J31" s="317">
        <f>'[1]6 день'!BM45*50+'[1]6 день'!BM49*8+'[1]6 день'!BM71*200+'[1]6 день'!BM88*10</f>
        <v>200</v>
      </c>
      <c r="K31" s="317">
        <f>'[1]7 день '!AW45*50+'[1]7 день '!AW49*8+'[1]7 день '!AW71*200+'[1]7 день '!AW88*10</f>
        <v>200</v>
      </c>
      <c r="L31" s="317">
        <f>'[1]8 день '!BA45*50+'[1]8 день '!BA49*8+'[1]8 день '!BA71*200+'[1]8 день '!BA88*10</f>
        <v>235</v>
      </c>
      <c r="M31" s="317">
        <f>'[1]9день'!AZ45*50+'[1]9день'!AZ49*8+'[1]9день'!AZ71*200+'[1]9день'!AZ88*10</f>
        <v>0</v>
      </c>
      <c r="N31" s="318">
        <f>'[1]10день'!AW45*50+'[1]10день'!AW49*8+'[1]10день'!AW71*200+'[1]10день'!AW88*10</f>
        <v>200</v>
      </c>
      <c r="O31" s="317">
        <f>'[1]11день'!AV45*50+'[1]11день'!AV49*8+'[1]11день'!AV71*200+'[1]11день'!AV88*10</f>
        <v>200</v>
      </c>
      <c r="P31" s="317">
        <f>'[1]12день'!AV45*50+'[1]12день'!AV49*8+'[1]12день'!AV71*200+'[1]12день'!AV88*10</f>
        <v>200</v>
      </c>
      <c r="Q31" s="353">
        <f>'[1]13ДЕНЬ'!AU45*50+'[1]13ДЕНЬ'!AU49*8+'[1]13ДЕНЬ'!AU71*200+'[1]13ДЕНЬ'!AU88*10</f>
        <v>0</v>
      </c>
      <c r="R31" s="353">
        <f>'[1]14 день'!AV45*50+'[1]14 день'!AV49*8+'[1]14 день'!AV71*200+'[1]14 день'!AV88*10</f>
        <v>200</v>
      </c>
      <c r="S31" s="349">
        <f>'[1]15 день'!AV45*50+'[1]15 день'!AV49*8+'[1]15 день'!AV71*200+'[1]15 день'!AV88*10</f>
        <v>235</v>
      </c>
      <c r="T31" s="349">
        <f>'[1]16 день'!AW45*50+'[1]16 день'!AW49*8+'[1]16 день'!AW71*200+'[1]16 день'!AW88*10</f>
        <v>0</v>
      </c>
      <c r="U31" s="349">
        <f>'[1]17 день'!AW45*50+'[1]17 день'!AW49*8+'[1]17 день'!AW71*200+'[1]17 день'!AW88*10</f>
        <v>0</v>
      </c>
      <c r="V31" s="349">
        <f>'[1]18 день'!BM45*50+'[1]18 день'!BM49*8+'[1]18 день'!BM71*200+'[1]18 день'!BM88*10</f>
        <v>0</v>
      </c>
      <c r="W31" s="501">
        <f t="shared" si="1"/>
        <v>2505</v>
      </c>
      <c r="X31" s="350">
        <f>W31/X20</f>
        <v>139.16666666666666</v>
      </c>
      <c r="Y31" s="351">
        <f t="shared" si="0"/>
        <v>-36.742424242424249</v>
      </c>
      <c r="AA31" s="458" t="s">
        <v>287</v>
      </c>
      <c r="AB31" s="596" t="s">
        <v>288</v>
      </c>
      <c r="AC31" s="597"/>
      <c r="AD31" s="597"/>
      <c r="AE31" s="597"/>
      <c r="AF31" s="597"/>
      <c r="AG31" s="597"/>
      <c r="AH31" s="597"/>
      <c r="AI31" s="597"/>
      <c r="AJ31" s="597"/>
      <c r="AK31" s="597"/>
      <c r="AL31" s="597"/>
      <c r="AM31" s="597"/>
      <c r="AN31" s="598"/>
    </row>
    <row r="32" spans="1:40" ht="21" thickBot="1">
      <c r="A32" s="319" t="s">
        <v>204</v>
      </c>
      <c r="B32" s="441">
        <v>85.8</v>
      </c>
      <c r="C32" s="304">
        <f>B32*C21/100</f>
        <v>51.48</v>
      </c>
      <c r="D32" s="325" t="s">
        <v>195</v>
      </c>
      <c r="E32" s="320">
        <f>'[1]1ДЕНЬ '!AU60</f>
        <v>87</v>
      </c>
      <c r="F32" s="321">
        <f>'[1]2 день'!AY60</f>
        <v>0</v>
      </c>
      <c r="G32" s="321">
        <f>'[1]3 день '!AU60</f>
        <v>0</v>
      </c>
      <c r="H32" s="322">
        <f>'[1]4 день'!AX60</f>
        <v>25</v>
      </c>
      <c r="I32" s="322">
        <f>'[1]5 день'!AX60</f>
        <v>58</v>
      </c>
      <c r="J32" s="321">
        <f>'[1]6 день'!BM60</f>
        <v>86</v>
      </c>
      <c r="K32" s="321">
        <f>'[1]7 день '!AW60</f>
        <v>0</v>
      </c>
      <c r="L32" s="321">
        <f>'[1]8 день '!BA60</f>
        <v>68</v>
      </c>
      <c r="M32" s="321">
        <f>'[1]9день'!AZ60</f>
        <v>59</v>
      </c>
      <c r="N32" s="320">
        <f>'[1]10день'!AW60</f>
        <v>69</v>
      </c>
      <c r="O32" s="321">
        <f>'[1]11день'!AV60</f>
        <v>40</v>
      </c>
      <c r="P32" s="321">
        <f>'[1]12день'!AV60</f>
        <v>90</v>
      </c>
      <c r="Q32" s="354">
        <f>'[1]13ДЕНЬ'!AU60</f>
        <v>65.099999999999994</v>
      </c>
      <c r="R32" s="354">
        <f>'[1]14 день'!AV60</f>
        <v>16</v>
      </c>
      <c r="S32" s="355">
        <f>'[1]15 день'!AV60</f>
        <v>30</v>
      </c>
      <c r="T32" s="355">
        <f>'[1]16 день'!AW60</f>
        <v>40</v>
      </c>
      <c r="U32" s="355">
        <f>'[1]17 день'!AW60</f>
        <v>90</v>
      </c>
      <c r="V32" s="355">
        <f>'[1]18 день'!BM60</f>
        <v>98</v>
      </c>
      <c r="W32" s="501">
        <f t="shared" si="1"/>
        <v>921.1</v>
      </c>
      <c r="X32" s="307">
        <f>W32/X20</f>
        <v>51.172222222222224</v>
      </c>
      <c r="Y32" s="308">
        <f t="shared" si="0"/>
        <v>-40.358715358715351</v>
      </c>
    </row>
    <row r="33" spans="1:25" ht="21" thickBot="1">
      <c r="A33" s="319" t="s">
        <v>205</v>
      </c>
      <c r="B33" s="441">
        <v>44</v>
      </c>
      <c r="C33" s="304">
        <f>B33*C21/100</f>
        <v>26.4</v>
      </c>
      <c r="D33" s="325" t="s">
        <v>195</v>
      </c>
      <c r="E33" s="320"/>
      <c r="F33" s="321"/>
      <c r="G33" s="321"/>
      <c r="H33" s="322"/>
      <c r="I33" s="322"/>
      <c r="J33" s="321"/>
      <c r="K33" s="321"/>
      <c r="L33" s="321"/>
      <c r="M33" s="321"/>
      <c r="N33" s="320"/>
      <c r="O33" s="321"/>
      <c r="P33" s="321"/>
      <c r="Q33" s="354"/>
      <c r="R33" s="354"/>
      <c r="S33" s="355"/>
      <c r="T33" s="355"/>
      <c r="U33" s="355"/>
      <c r="V33" s="355"/>
      <c r="W33" s="501">
        <f t="shared" si="1"/>
        <v>0</v>
      </c>
      <c r="X33" s="307">
        <f>W33/X20</f>
        <v>0</v>
      </c>
      <c r="Y33" s="308">
        <f t="shared" si="0"/>
        <v>-100</v>
      </c>
    </row>
    <row r="34" spans="1:25" ht="21" thickBot="1">
      <c r="A34" s="309" t="s">
        <v>206</v>
      </c>
      <c r="B34" s="441">
        <v>58.3</v>
      </c>
      <c r="C34" s="304">
        <f>B34*C21/100</f>
        <v>34.979999999999997</v>
      </c>
      <c r="D34" s="325" t="s">
        <v>195</v>
      </c>
      <c r="E34" s="322">
        <f>'[1]1ДЕНЬ '!AU46+('[1]1ДЕНЬ '!AU48*25/52)</f>
        <v>0</v>
      </c>
      <c r="F34" s="321">
        <f>'[1]2 день'!AY46+('[1]2 день'!AY48*25/52)</f>
        <v>115</v>
      </c>
      <c r="G34" s="321">
        <f>'[1]3 день '!AU46+('[1]3 день '!AU48*25/52)</f>
        <v>28.846153846153847</v>
      </c>
      <c r="H34" s="322">
        <f>'[1]4 день'!AX46+('[1]4 день'!AX48*25/52)</f>
        <v>80</v>
      </c>
      <c r="I34" s="322">
        <f>'[1]5 день'!AX46+'[1]5 день'!AX48*25/52</f>
        <v>0</v>
      </c>
      <c r="J34" s="321">
        <f>'[1]6 день'!BM46+'[1]6 день'!BM48*25/52</f>
        <v>0</v>
      </c>
      <c r="K34" s="321">
        <f>'[1]7 день '!AW46+'[1]7 день '!AW48*25/52</f>
        <v>0</v>
      </c>
      <c r="L34" s="321">
        <f>'[1]8 день '!BA46+'[1]8 день '!BA48*25/52</f>
        <v>28.846153846153847</v>
      </c>
      <c r="M34" s="321">
        <f>'[1]9день'!AZ46+'[1]9день'!AZ48*25/52</f>
        <v>115</v>
      </c>
      <c r="N34" s="322">
        <f>'[1]10день'!AW46+'[1]10день'!AW48*25/52</f>
        <v>0</v>
      </c>
      <c r="O34" s="321">
        <f>'[1]11день'!AV46+'[1]11день'!AV48*25/52</f>
        <v>28.846153846153847</v>
      </c>
      <c r="P34" s="321">
        <f>'[1]12день'!AV46+'[1]12день'!AV48*25/52</f>
        <v>0</v>
      </c>
      <c r="Q34" s="354">
        <f>'[1]13ДЕНЬ'!AU46+'[1]13ДЕНЬ'!AU48*25/52</f>
        <v>0</v>
      </c>
      <c r="R34" s="354">
        <f>'[1]14 день'!AV46+'[1]14 день'!AV48*25/52</f>
        <v>115</v>
      </c>
      <c r="S34" s="355">
        <f>'[1]15 день'!AV46+'[1]15 день'!AV48*25/52</f>
        <v>0</v>
      </c>
      <c r="T34" s="355">
        <f>'[1]16 день'!AW46+'[1]16 день'!AW48*25/52</f>
        <v>115</v>
      </c>
      <c r="U34" s="355">
        <f>'[1]17 день'!AW46+'[1]17 день'!AW48*25/52</f>
        <v>0</v>
      </c>
      <c r="V34" s="355">
        <f>'[1]18 день'!BM46+'[1]18 день'!BM48*25/52</f>
        <v>0</v>
      </c>
      <c r="W34" s="501">
        <f t="shared" si="1"/>
        <v>626.53846153846155</v>
      </c>
      <c r="X34" s="307">
        <f>W34/X20</f>
        <v>34.807692307692307</v>
      </c>
      <c r="Y34" s="308">
        <f t="shared" si="0"/>
        <v>-40.29555350310067</v>
      </c>
    </row>
    <row r="35" spans="1:25" ht="21" thickBot="1">
      <c r="A35" s="324" t="s">
        <v>207</v>
      </c>
      <c r="B35" s="441">
        <v>84.7</v>
      </c>
      <c r="C35" s="304">
        <f>B35*C21/100</f>
        <v>50.82</v>
      </c>
      <c r="D35" s="325" t="s">
        <v>195</v>
      </c>
      <c r="E35" s="310">
        <f>'[1]1ДЕНЬ '!AU27+'[1]1ДЕНЬ '!AU65</f>
        <v>0</v>
      </c>
      <c r="F35" s="311">
        <f>'[1]2 день'!AY29+'[1]2 день'!AY65</f>
        <v>0</v>
      </c>
      <c r="G35" s="311">
        <f>'[1]3 день '!AU29+'[1]3 день '!AU65</f>
        <v>272</v>
      </c>
      <c r="H35" s="310">
        <f>'[1]4 день'!AX29+'[1]4 день'!AX65</f>
        <v>0</v>
      </c>
      <c r="I35" s="310">
        <f>'[1]5 день'!AX29+'[1]5 день'!AX65</f>
        <v>144</v>
      </c>
      <c r="J35" s="311">
        <f>'[1]6 день'!BM29+'[1]6 день'!BM65</f>
        <v>0</v>
      </c>
      <c r="K35" s="311">
        <f>'[1]7 день '!AW29+'[1]7 день '!AW65</f>
        <v>230</v>
      </c>
      <c r="L35" s="311">
        <f>'[1]8 день '!BA29+'[1]8 день '!BA65</f>
        <v>0</v>
      </c>
      <c r="M35" s="311">
        <f>'[1]9день'!AZ29+'[1]9день'!AZ65</f>
        <v>0</v>
      </c>
      <c r="N35" s="310">
        <f>'[1]10день'!AW29+'[1]10день'!AW65</f>
        <v>0</v>
      </c>
      <c r="O35" s="311">
        <f>'[1]11день'!AV29+'[1]11день'!AV65</f>
        <v>0</v>
      </c>
      <c r="P35" s="311">
        <f>'[1]12день'!AV29+'[1]12день'!AV65</f>
        <v>0</v>
      </c>
      <c r="Q35" s="352">
        <f>'[1]13ДЕНЬ'!AU29+'[1]13ДЕНЬ'!AU65</f>
        <v>0</v>
      </c>
      <c r="R35" s="352">
        <f>'[1]14 день'!AV29+'[1]14 день'!AV65</f>
        <v>0</v>
      </c>
      <c r="S35" s="306">
        <f>'[1]15 день'!AV29+'[1]15 день'!AV65</f>
        <v>173</v>
      </c>
      <c r="T35" s="306">
        <f>'[1]16 день'!AW29+'[1]16 день'!AW65</f>
        <v>0</v>
      </c>
      <c r="U35" s="306">
        <f>'[1]16 день'!AW29+'[1]16 день'!AW65</f>
        <v>0</v>
      </c>
      <c r="V35" s="306">
        <f>'[1]18 день'!BM29+'[1]18 день'!BM65</f>
        <v>90</v>
      </c>
      <c r="W35" s="501">
        <f t="shared" si="1"/>
        <v>909</v>
      </c>
      <c r="X35" s="307">
        <f>W35/X20</f>
        <v>50.5</v>
      </c>
      <c r="Y35" s="308">
        <f t="shared" si="0"/>
        <v>-40.377804014167651</v>
      </c>
    </row>
    <row r="36" spans="1:25" ht="21" thickBot="1">
      <c r="A36" s="309" t="s">
        <v>208</v>
      </c>
      <c r="B36" s="441">
        <v>385</v>
      </c>
      <c r="C36" s="325">
        <f>B36*C21/100</f>
        <v>231</v>
      </c>
      <c r="D36" s="325" t="s">
        <v>195</v>
      </c>
      <c r="E36" s="326">
        <f>'[1]1ДЕНЬ '!AU57+'[1]1ДЕНЬ '!AU91*4</f>
        <v>130</v>
      </c>
      <c r="F36" s="326">
        <f>'[1]2 день'!AY57+'[1]2 день'!AY68*4</f>
        <v>170</v>
      </c>
      <c r="G36" s="326">
        <f>'[1]3 день '!AU57+'[1]3 день '!AU68*4</f>
        <v>215</v>
      </c>
      <c r="H36" s="326">
        <f>'[1]4 день'!AX57+'[1]4 день'!AX68*4</f>
        <v>323</v>
      </c>
      <c r="I36" s="326">
        <f>'[1]5 день'!AX57+'[1]5 день'!AX68*4</f>
        <v>840</v>
      </c>
      <c r="J36" s="326">
        <f>'[1]6 день'!BM57+'[1]6 день'!BM68*4</f>
        <v>140</v>
      </c>
      <c r="K36" s="326">
        <f>'[1]7 день '!AW57+'[1]7 день '!AW68*4</f>
        <v>175</v>
      </c>
      <c r="L36" s="326">
        <f>'[1]8 день '!BA57+'[1]8 день '!BA68*4</f>
        <v>250</v>
      </c>
      <c r="M36" s="326">
        <f>'[1]9день'!AZ57+'[1]9день'!AZ68*4</f>
        <v>225</v>
      </c>
      <c r="N36" s="326">
        <f>'[1]10день'!AW57+'[1]10день'!AW68*4</f>
        <v>125</v>
      </c>
      <c r="O36" s="326">
        <f>'[1]11день'!AV57+'[1]11день'!AV68*4</f>
        <v>133.69999999999999</v>
      </c>
      <c r="P36" s="326">
        <f>'[1]12день'!AV57+'[1]12день'!AV68*4</f>
        <v>282</v>
      </c>
      <c r="Q36" s="306">
        <f>'[1]13ДЕНЬ'!AU57+'[1]13ДЕНЬ'!AU68*4</f>
        <v>80</v>
      </c>
      <c r="R36" s="306">
        <f>'[1]14 день'!AV57+'[1]14 день'!AV68*4</f>
        <v>280</v>
      </c>
      <c r="S36" s="306">
        <f>'[1]15 день'!AV57+'[1]15 день'!AV68*4</f>
        <v>335</v>
      </c>
      <c r="T36" s="306">
        <f>'[1]16 день'!AW57+'[1]16 день'!AW68*4</f>
        <v>225</v>
      </c>
      <c r="U36" s="306">
        <f>'[1]17 день'!AW57+'[1]17 день'!AW68*4</f>
        <v>202</v>
      </c>
      <c r="V36" s="306">
        <f>'[1]18 день'!BM57+'[1]18 день'!BM68*4</f>
        <v>120</v>
      </c>
      <c r="W36" s="501">
        <f t="shared" si="1"/>
        <v>4250.7</v>
      </c>
      <c r="X36" s="307">
        <f>W36/X20</f>
        <v>236.14999999999998</v>
      </c>
      <c r="Y36" s="308">
        <f t="shared" si="0"/>
        <v>-38.66233766233767</v>
      </c>
    </row>
    <row r="37" spans="1:25" ht="21" thickBot="1">
      <c r="A37" s="327" t="s">
        <v>209</v>
      </c>
      <c r="B37" s="441">
        <v>198</v>
      </c>
      <c r="C37" s="328">
        <f>B37*C21/100</f>
        <v>118.8</v>
      </c>
      <c r="D37" s="328" t="s">
        <v>195</v>
      </c>
      <c r="E37" s="502">
        <f>'[1]1ДЕНЬ '!AU98*200</f>
        <v>0</v>
      </c>
      <c r="F37" s="502">
        <f>'[1]2 день'!AY98*200</f>
        <v>0</v>
      </c>
      <c r="G37" s="502">
        <f>'[1]3 день '!AU98*200</f>
        <v>200</v>
      </c>
      <c r="H37" s="321">
        <f>'[1]4 день'!AX98*200</f>
        <v>0</v>
      </c>
      <c r="I37" s="503">
        <f>'[1]5 день'!AX98*200</f>
        <v>0</v>
      </c>
      <c r="J37" s="321">
        <f>'[1]6 день'!BM98*200</f>
        <v>0</v>
      </c>
      <c r="K37" s="321">
        <f>'[1]7 день '!AW98*200</f>
        <v>0</v>
      </c>
      <c r="L37" s="323">
        <f>'[1]8 день '!BA98*200</f>
        <v>200</v>
      </c>
      <c r="M37" s="321">
        <f>'[1]9день'!AZ98</f>
        <v>0</v>
      </c>
      <c r="N37" s="329">
        <f>'[1]10день'!AW98*200</f>
        <v>0</v>
      </c>
      <c r="O37" s="502">
        <f>'[1]11день'!AV98</f>
        <v>0</v>
      </c>
      <c r="P37" s="502">
        <f>'[1]12день'!AV98</f>
        <v>0</v>
      </c>
      <c r="Q37" s="355">
        <f>'[1]13ДЕНЬ'!AU98</f>
        <v>0</v>
      </c>
      <c r="R37" s="356">
        <f>'[1]14 день'!AV98</f>
        <v>0</v>
      </c>
      <c r="S37" s="355">
        <f>'[1]15 день'!AV98*200</f>
        <v>200</v>
      </c>
      <c r="T37" s="355">
        <f>'[1]16 день'!AW98</f>
        <v>0</v>
      </c>
      <c r="U37" s="355">
        <f>'[1]17 день'!AW98*200</f>
        <v>0</v>
      </c>
      <c r="V37" s="355">
        <f>'[1]18 день'!BM98</f>
        <v>0</v>
      </c>
      <c r="W37" s="501">
        <f t="shared" si="1"/>
        <v>600</v>
      </c>
      <c r="X37" s="307">
        <f>W37/X20</f>
        <v>33.333333333333336</v>
      </c>
      <c r="Y37" s="308">
        <f t="shared" si="0"/>
        <v>-83.16498316498317</v>
      </c>
    </row>
    <row r="38" spans="1:25" ht="21" thickBot="1">
      <c r="A38" s="319" t="s">
        <v>210</v>
      </c>
      <c r="B38" s="441">
        <v>66</v>
      </c>
      <c r="C38" s="325">
        <f>B38*C21/100</f>
        <v>39.6</v>
      </c>
      <c r="D38" s="325" t="s">
        <v>195</v>
      </c>
      <c r="E38" s="326">
        <f>'[1]1ДЕНЬ '!AU76</f>
        <v>0</v>
      </c>
      <c r="F38" s="311">
        <f>'[1]2 день'!AY76</f>
        <v>150.4</v>
      </c>
      <c r="G38" s="311">
        <f>'[1]3 день '!AU76</f>
        <v>0</v>
      </c>
      <c r="H38" s="311">
        <f>'[1]4 день'!AX76</f>
        <v>28.6</v>
      </c>
      <c r="I38" s="311">
        <f>'[1]5 день'!AX76</f>
        <v>200</v>
      </c>
      <c r="J38" s="311">
        <f>'[1]6 день'!BM76</f>
        <v>0</v>
      </c>
      <c r="K38" s="330">
        <f>'[1]7 день '!AW76</f>
        <v>0</v>
      </c>
      <c r="L38" s="311">
        <f>'[1]8 день '!BA76</f>
        <v>0</v>
      </c>
      <c r="M38" s="311">
        <f>'[1]9день'!AZ76</f>
        <v>0</v>
      </c>
      <c r="N38" s="326">
        <f>'[1]10день'!AW76</f>
        <v>0</v>
      </c>
      <c r="O38" s="311">
        <f>'[1]11день'!AV76</f>
        <v>82.5</v>
      </c>
      <c r="P38" s="311">
        <f>'[1]12день'!AV76</f>
        <v>0</v>
      </c>
      <c r="Q38" s="306">
        <f>'[1]13ДЕНЬ'!AU76</f>
        <v>0</v>
      </c>
      <c r="R38" s="306">
        <f>'[1]14 день'!AV76</f>
        <v>92.8</v>
      </c>
      <c r="S38" s="306">
        <f>'[1]15 день'!AV76</f>
        <v>0</v>
      </c>
      <c r="T38" s="357">
        <f>'[1]16 день'!AW76</f>
        <v>0</v>
      </c>
      <c r="U38" s="306">
        <f>'[1]17 день'!AW76</f>
        <v>0</v>
      </c>
      <c r="V38" s="306">
        <f>'[1]18 день'!BM76</f>
        <v>150</v>
      </c>
      <c r="W38" s="501">
        <f t="shared" si="1"/>
        <v>704.3</v>
      </c>
      <c r="X38" s="307">
        <f>W38/X20</f>
        <v>39.127777777777773</v>
      </c>
      <c r="Y38" s="308">
        <f t="shared" si="0"/>
        <v>-40.715488215488222</v>
      </c>
    </row>
    <row r="39" spans="1:25" ht="21" thickBot="1">
      <c r="A39" s="301" t="s">
        <v>211</v>
      </c>
      <c r="B39" s="441">
        <v>16.5</v>
      </c>
      <c r="C39" s="325">
        <f>B39*C21/100</f>
        <v>9.9</v>
      </c>
      <c r="D39" s="325" t="s">
        <v>195</v>
      </c>
      <c r="E39" s="326">
        <f>'[1]1ДЕНЬ '!AU75</f>
        <v>16</v>
      </c>
      <c r="F39" s="311">
        <f>'[1]2 день'!AY75</f>
        <v>0</v>
      </c>
      <c r="G39" s="311">
        <f>'[1]3 день '!AU75</f>
        <v>39</v>
      </c>
      <c r="H39" s="311">
        <f>'[1]4 день'!AX75</f>
        <v>5.5</v>
      </c>
      <c r="I39" s="311">
        <f>'[1]5 день'!AX75</f>
        <v>0</v>
      </c>
      <c r="J39" s="311">
        <f>'[1]6 день'!BM75</f>
        <v>0</v>
      </c>
      <c r="K39" s="311">
        <f>'[1]7 день '!AW75</f>
        <v>27</v>
      </c>
      <c r="L39" s="311">
        <f>'[1]8 день '!BA75</f>
        <v>0</v>
      </c>
      <c r="M39" s="311">
        <f>'[1]9день'!AZ75</f>
        <v>12</v>
      </c>
      <c r="N39" s="326">
        <f>'[1]10день'!AW75</f>
        <v>16</v>
      </c>
      <c r="O39" s="311">
        <f>'[1]11день'!AV75</f>
        <v>0</v>
      </c>
      <c r="P39" s="311">
        <f>'[1]12день'!AV75</f>
        <v>21</v>
      </c>
      <c r="Q39" s="306">
        <f>'[1]13ДЕНЬ'!AU75</f>
        <v>28</v>
      </c>
      <c r="R39" s="306">
        <f>'[1]14 день'!AV75</f>
        <v>0</v>
      </c>
      <c r="S39" s="306">
        <f>'[1]15 день'!AV75</f>
        <v>0</v>
      </c>
      <c r="T39" s="306">
        <f>'[1]16 день'!AW75</f>
        <v>6.6</v>
      </c>
      <c r="U39" s="306">
        <f>'[1]17 день'!AW75</f>
        <v>8</v>
      </c>
      <c r="V39" s="306">
        <f>'[1]18 день'!BM75</f>
        <v>0</v>
      </c>
      <c r="W39" s="501">
        <f t="shared" si="1"/>
        <v>179.1</v>
      </c>
      <c r="X39" s="307">
        <f>W39/X20</f>
        <v>9.9499999999999993</v>
      </c>
      <c r="Y39" s="308">
        <f t="shared" si="0"/>
        <v>-39.696969696969703</v>
      </c>
    </row>
    <row r="40" spans="1:25" ht="21" thickBot="1">
      <c r="A40" s="301" t="s">
        <v>212</v>
      </c>
      <c r="B40" s="441">
        <v>11</v>
      </c>
      <c r="C40" s="325">
        <f>B40*C21/100</f>
        <v>6.6</v>
      </c>
      <c r="D40" s="325" t="s">
        <v>195</v>
      </c>
      <c r="E40" s="311">
        <f>'[1]1ДЕНЬ '!AU69</f>
        <v>10</v>
      </c>
      <c r="F40" s="311">
        <f>'[1]2 день'!AY69</f>
        <v>0</v>
      </c>
      <c r="G40" s="311">
        <f>'[1]3 день '!AU69</f>
        <v>0</v>
      </c>
      <c r="H40" s="311">
        <f>'[1]4 день'!AX69</f>
        <v>5</v>
      </c>
      <c r="I40" s="311">
        <f>'[1]5 день'!AX69</f>
        <v>0</v>
      </c>
      <c r="J40" s="311">
        <f>'[1]6 день'!BM69</f>
        <v>10</v>
      </c>
      <c r="K40" s="311">
        <f>'[1]7 день '!AW69</f>
        <v>21.6</v>
      </c>
      <c r="L40" s="311">
        <f>'[1]8 день '!BA69</f>
        <v>0</v>
      </c>
      <c r="M40" s="311">
        <f>'[1]9день'!AZ69</f>
        <v>17.5</v>
      </c>
      <c r="N40" s="311">
        <f>'[1]10день'!AW69</f>
        <v>10</v>
      </c>
      <c r="O40" s="311">
        <f>'[1]11день'!AV69</f>
        <v>5</v>
      </c>
      <c r="P40" s="311">
        <f>'[1]12день'!AV69</f>
        <v>0</v>
      </c>
      <c r="Q40" s="306">
        <f>'[1]13ДЕНЬ'!AU69</f>
        <v>0</v>
      </c>
      <c r="R40" s="306">
        <f>'[1]14 день'!AV69</f>
        <v>10</v>
      </c>
      <c r="S40" s="306">
        <f>'[1]15 день'!AV69</f>
        <v>5</v>
      </c>
      <c r="T40" s="306">
        <f>'[1]16 день'!AW69</f>
        <v>10</v>
      </c>
      <c r="U40" s="306">
        <f>'[1]17 день'!AW69</f>
        <v>13</v>
      </c>
      <c r="V40" s="306">
        <f>'[1]18 день'!BM69</f>
        <v>0</v>
      </c>
      <c r="W40" s="501">
        <f t="shared" si="1"/>
        <v>117.1</v>
      </c>
      <c r="X40" s="307">
        <f>W40/X20</f>
        <v>6.5055555555555555</v>
      </c>
      <c r="Y40" s="308">
        <f t="shared" si="0"/>
        <v>-40.858585858585862</v>
      </c>
    </row>
    <row r="41" spans="1:25" ht="21" thickBot="1">
      <c r="A41" s="301" t="s">
        <v>213</v>
      </c>
      <c r="B41" s="441">
        <v>38.5</v>
      </c>
      <c r="C41" s="325">
        <f>B41*C21/100</f>
        <v>23.1</v>
      </c>
      <c r="D41" s="325" t="s">
        <v>195</v>
      </c>
      <c r="E41" s="326">
        <f>'[1]1ДЕНЬ '!AU56</f>
        <v>30</v>
      </c>
      <c r="F41" s="311">
        <f>'[1]2 день'!AY56</f>
        <v>37</v>
      </c>
      <c r="G41" s="311">
        <f>'[1]3 день '!AU56</f>
        <v>22</v>
      </c>
      <c r="H41" s="311">
        <f>'[1]4 день'!AX56</f>
        <v>29.96</v>
      </c>
      <c r="I41" s="311">
        <f>'[1]5 день'!AX56</f>
        <v>24.75</v>
      </c>
      <c r="J41" s="311">
        <f>'[1]6 день'!BM56</f>
        <v>10</v>
      </c>
      <c r="K41" s="311">
        <f>'[1]7 день '!AW56</f>
        <v>10</v>
      </c>
      <c r="L41" s="311">
        <f>'[1]8 день '!BA56</f>
        <v>25</v>
      </c>
      <c r="M41" s="311">
        <f>'[1]9день'!AZ56</f>
        <v>8.75</v>
      </c>
      <c r="N41" s="326">
        <f>'[1]10день'!AW56</f>
        <v>42</v>
      </c>
      <c r="O41" s="311">
        <f>'[1]11день'!AV56</f>
        <v>5</v>
      </c>
      <c r="P41" s="311">
        <f>'[1]12день'!AV56</f>
        <v>33</v>
      </c>
      <c r="Q41" s="306">
        <f>'[1]13ДЕНЬ'!AU56</f>
        <v>35</v>
      </c>
      <c r="R41" s="306">
        <f>'[1]14 день'!AV56</f>
        <v>36</v>
      </c>
      <c r="S41" s="306">
        <f>'[1]15 день'!AV56</f>
        <v>30</v>
      </c>
      <c r="T41" s="306">
        <f>'[1]16 день'!AW56</f>
        <v>11</v>
      </c>
      <c r="U41" s="306">
        <f>'[1]17 день'!AW56</f>
        <v>20</v>
      </c>
      <c r="V41" s="306">
        <f>'[1]18 день'!BM56</f>
        <v>7</v>
      </c>
      <c r="W41" s="501">
        <f t="shared" si="1"/>
        <v>416.46000000000004</v>
      </c>
      <c r="X41" s="307">
        <f>W41/X20</f>
        <v>23.13666666666667</v>
      </c>
      <c r="Y41" s="308">
        <f t="shared" si="0"/>
        <v>-39.904761904761891</v>
      </c>
    </row>
    <row r="42" spans="1:25" ht="21" thickBot="1">
      <c r="A42" s="301" t="s">
        <v>214</v>
      </c>
      <c r="B42" s="441">
        <v>19.8</v>
      </c>
      <c r="C42" s="325">
        <f>B42*C21/100</f>
        <v>11.88</v>
      </c>
      <c r="D42" s="325" t="s">
        <v>195</v>
      </c>
      <c r="E42" s="326">
        <f>'[1]1ДЕНЬ '!AU55</f>
        <v>16.100000000000001</v>
      </c>
      <c r="F42" s="326">
        <f>'[1]2 день'!AY55</f>
        <v>9.1</v>
      </c>
      <c r="G42" s="326">
        <f>'[1]5 день'!AN55</f>
        <v>14.6</v>
      </c>
      <c r="H42" s="326">
        <f>'[1]4 день'!AX55</f>
        <v>7.1</v>
      </c>
      <c r="I42" s="326">
        <f>'[1]5 день'!AX55</f>
        <v>16.2</v>
      </c>
      <c r="J42" s="326">
        <f>'[1]6 день'!BM55</f>
        <v>7.4</v>
      </c>
      <c r="K42" s="326">
        <f>'[1]7 день '!AW55</f>
        <v>22.099999999999998</v>
      </c>
      <c r="L42" s="326">
        <f>'[1]8 день '!BA55</f>
        <v>9</v>
      </c>
      <c r="M42" s="326">
        <f>'[1]9день'!AZ55</f>
        <v>15.799999999999999</v>
      </c>
      <c r="N42" s="326">
        <f>'[1]10день'!AW55</f>
        <v>16</v>
      </c>
      <c r="O42" s="326">
        <f>'[1]11день'!AV55</f>
        <v>8.1999999999999993</v>
      </c>
      <c r="P42" s="326">
        <f>'[1]12день'!AV55</f>
        <v>5.5</v>
      </c>
      <c r="Q42" s="306">
        <f>'[1]13ДЕНЬ'!AU55</f>
        <v>12.2</v>
      </c>
      <c r="R42" s="306">
        <f>'[1]14 день'!AV55</f>
        <v>15</v>
      </c>
      <c r="S42" s="306">
        <f>'[1]15 день'!AV55</f>
        <v>10.5</v>
      </c>
      <c r="T42" s="306">
        <f>'[1]16 день'!AW55</f>
        <v>6</v>
      </c>
      <c r="U42" s="306">
        <f>'[1]17 день'!AW55</f>
        <v>7.7</v>
      </c>
      <c r="V42" s="306">
        <f>'[1]18 день'!BM55</f>
        <v>17.100000000000001</v>
      </c>
      <c r="W42" s="501">
        <f t="shared" si="1"/>
        <v>215.59999999999997</v>
      </c>
      <c r="X42" s="307">
        <f>W42/X20</f>
        <v>11.977777777777776</v>
      </c>
      <c r="Y42" s="308">
        <f t="shared" si="0"/>
        <v>-39.506172839506185</v>
      </c>
    </row>
    <row r="43" spans="1:25" ht="21" thickBot="1">
      <c r="A43" s="301" t="s">
        <v>215</v>
      </c>
      <c r="B43" s="441">
        <v>44</v>
      </c>
      <c r="C43" s="325">
        <f>B43*C21/100</f>
        <v>26.4</v>
      </c>
      <c r="D43" s="325" t="s">
        <v>195</v>
      </c>
      <c r="E43" s="326">
        <f>'[1]1ДЕНЬ '!AU87</f>
        <v>0</v>
      </c>
      <c r="F43" s="311">
        <f>'[1]2 день'!AY87</f>
        <v>21</v>
      </c>
      <c r="G43" s="311">
        <f>'[1]3 день '!AU87</f>
        <v>135</v>
      </c>
      <c r="H43" s="311">
        <f>'[1]4 день'!AX87</f>
        <v>9.4400000000000013</v>
      </c>
      <c r="I43" s="311">
        <f>'[1]5 день'!AX87</f>
        <v>8.8000000000000007</v>
      </c>
      <c r="J43" s="311">
        <f>'[1]6 день'!BM87</f>
        <v>0</v>
      </c>
      <c r="K43" s="311">
        <f>'[1]7 день '!AW87</f>
        <v>10</v>
      </c>
      <c r="L43" s="311">
        <f>'[1]8 день '!BA87</f>
        <v>6.2</v>
      </c>
      <c r="M43" s="311">
        <f>'[1]9день'!AZ87</f>
        <v>6</v>
      </c>
      <c r="N43" s="326">
        <f>'[1]10день'!AW87</f>
        <v>155</v>
      </c>
      <c r="O43" s="311">
        <f>'[1]11день'!AV87</f>
        <v>4.8</v>
      </c>
      <c r="P43" s="311">
        <f>'[1]12день'!AV87</f>
        <v>0</v>
      </c>
      <c r="Q43" s="306">
        <f>'[1]13ДЕНЬ'!AU87</f>
        <v>120</v>
      </c>
      <c r="R43" s="306">
        <f>'[1]14 день'!AV87</f>
        <v>16.36</v>
      </c>
      <c r="S43" s="306">
        <f>'[1]15 день'!AV87</f>
        <v>0</v>
      </c>
      <c r="T43" s="306">
        <f>'[1]16 день'!AW87</f>
        <v>0</v>
      </c>
      <c r="U43" s="306">
        <f>'[1]17 день'!AW87</f>
        <v>0</v>
      </c>
      <c r="V43" s="306">
        <f>'[1]18 день'!BM87</f>
        <v>6</v>
      </c>
      <c r="W43" s="501">
        <f t="shared" si="1"/>
        <v>498.6</v>
      </c>
      <c r="X43" s="307">
        <f>W43/X20</f>
        <v>27.700000000000003</v>
      </c>
      <c r="Y43" s="308">
        <f t="shared" si="0"/>
        <v>-37.04545454545454</v>
      </c>
    </row>
    <row r="44" spans="1:25" ht="21" thickBot="1">
      <c r="A44" s="331" t="s">
        <v>216</v>
      </c>
      <c r="B44" s="480">
        <v>38.5</v>
      </c>
      <c r="C44" s="332">
        <f>B44*C21/100</f>
        <v>23.1</v>
      </c>
      <c r="D44" s="332" t="s">
        <v>195</v>
      </c>
      <c r="E44" s="333">
        <f>'[1]1ДЕНЬ '!AU66</f>
        <v>23.75</v>
      </c>
      <c r="F44" s="334">
        <f>'[1]2 день'!AY66</f>
        <v>25</v>
      </c>
      <c r="G44" s="334">
        <f>'[1]3 день '!AU66</f>
        <v>20</v>
      </c>
      <c r="H44" s="334">
        <f>'[1]4 день'!AX66</f>
        <v>31</v>
      </c>
      <c r="I44" s="334">
        <f>'[1]5 день'!AX66</f>
        <v>40</v>
      </c>
      <c r="J44" s="334">
        <f>'[1]6 день'!BM66</f>
        <v>24</v>
      </c>
      <c r="K44" s="334">
        <f>'[1]7 день '!AW66</f>
        <v>16.5</v>
      </c>
      <c r="L44" s="334">
        <f>'[1]8 день '!BA66</f>
        <v>33.75</v>
      </c>
      <c r="M44" s="334">
        <f>'[1]9день'!AZ66</f>
        <v>23.5</v>
      </c>
      <c r="N44" s="333">
        <f>'[1]10день'!AW66</f>
        <v>10</v>
      </c>
      <c r="O44" s="334">
        <f>'[1]11день'!AV66</f>
        <v>28</v>
      </c>
      <c r="P44" s="334">
        <f>'[1]12день'!AV66</f>
        <v>25</v>
      </c>
      <c r="Q44" s="358">
        <f>'[1]13ДЕНЬ'!AU66</f>
        <v>20</v>
      </c>
      <c r="R44" s="358">
        <f>'[1]14 день'!AV66</f>
        <v>16.5</v>
      </c>
      <c r="S44" s="358">
        <f>'[1]15 день'!AV66</f>
        <v>33</v>
      </c>
      <c r="T44" s="358">
        <f>'[1]16 день'!AW66</f>
        <v>24</v>
      </c>
      <c r="U44" s="358">
        <f>'[1]17 день'!AW66</f>
        <v>23.75</v>
      </c>
      <c r="V44" s="358">
        <f>'[1]18 день'!BM66</f>
        <v>26</v>
      </c>
      <c r="W44" s="501">
        <f t="shared" si="1"/>
        <v>443.75</v>
      </c>
      <c r="X44" s="307">
        <f>W44/X20</f>
        <v>24.652777777777779</v>
      </c>
      <c r="Y44" s="308">
        <f t="shared" si="0"/>
        <v>-35.966810966810961</v>
      </c>
    </row>
    <row r="45" spans="1:25" ht="23.25" thickBot="1">
      <c r="A45" s="336" t="s">
        <v>217</v>
      </c>
      <c r="B45" s="441">
        <v>16.5</v>
      </c>
      <c r="C45" s="325">
        <f>B45*C21/100</f>
        <v>9.9</v>
      </c>
      <c r="D45" s="325" t="s">
        <v>195</v>
      </c>
      <c r="E45" s="312">
        <f>('[1]1ДЕНЬ '!AU93*40)+('[1]1ДЕНЬ '!AU97*30)+('[1]1ДЕНЬ '!AU99)</f>
        <v>0</v>
      </c>
      <c r="F45" s="312">
        <f>'[1]2 день'!AY93*40+'[1]2 день'!AY97*30+'[1]2 день'!AY99</f>
        <v>40</v>
      </c>
      <c r="G45" s="335">
        <f>'[1]3 день '!AU93*40+'[1]3 день '!AU97*30+'[1]3 день '!AU99</f>
        <v>0</v>
      </c>
      <c r="H45" s="312">
        <f>'[1]4 день'!AX93*40+'[1]4 день'!AX97*30+'[1]4 день'!AX99</f>
        <v>0</v>
      </c>
      <c r="I45" s="335">
        <f>'[1]5 день'!AX93*40+'[1]5 день'!AX97*30+'[1]5 день'!AX99</f>
        <v>0</v>
      </c>
      <c r="J45" s="312">
        <f>'[1]6 день'!BM93*40+'[1]6 день'!BM97*30+'[1]6 день'!BM99</f>
        <v>0</v>
      </c>
      <c r="K45" s="312">
        <f>'[1]7 день '!AW93*40+'[1]7 день '!AW97*30+'[1]7 день '!AW99</f>
        <v>30</v>
      </c>
      <c r="L45" s="335">
        <f>'[1]8 день '!BA93*40+'[1]8 день '!BA97*30+'[1]8 день '!BA99</f>
        <v>0</v>
      </c>
      <c r="M45" s="312">
        <f>'[1]9день'!AZ93*40+'[1]9день'!AZ97*30+'[1]9день'!AZ99</f>
        <v>0</v>
      </c>
      <c r="N45" s="312">
        <f>'[1]10день'!AW93*40+'[1]10день'!AW97*30+'[1]10день'!AW99</f>
        <v>0</v>
      </c>
      <c r="O45" s="312">
        <f>'[1]11день'!AV93*40+'[1]11день'!AV97*30+'[1]11день'!AV99</f>
        <v>70</v>
      </c>
      <c r="P45" s="335">
        <f>'[1]12день'!AV93*40+'[1]12день'!AV97*30+'[1]12день'!AV99</f>
        <v>0</v>
      </c>
      <c r="Q45" s="306">
        <f>'[1]13ДЕНЬ'!AU93*40+'[1]13ДЕНЬ'!AU97*30+'[1]13ДЕНЬ'!AU99</f>
        <v>0</v>
      </c>
      <c r="R45" s="358">
        <f>'[1]14 день'!AV93*40+'[1]14 день'!AV97*30+'[1]14 день'!AV99</f>
        <v>0</v>
      </c>
      <c r="S45" s="358">
        <f>'[1]15 день'!AV93*40+'[1]15 день'!AV97*30+'[1]15 день'!AV99</f>
        <v>0</v>
      </c>
      <c r="T45" s="358">
        <f>'[1]16 день'!AW93*40+'[1]16 день'!AW97*30+'[1]16 день'!AW99</f>
        <v>0</v>
      </c>
      <c r="U45" s="306">
        <f>'[1]17 день'!AW93*40+'[1]17 день'!AW97*30+'[1]17 день'!AW99</f>
        <v>40</v>
      </c>
      <c r="V45" s="358">
        <f>'[1]18 день'!BM93*40+'[1]18 день'!BM97*30+'[1]18 день'!BM99</f>
        <v>0</v>
      </c>
      <c r="W45" s="501">
        <f t="shared" si="1"/>
        <v>180</v>
      </c>
      <c r="X45" s="307">
        <f>W45/X20</f>
        <v>10</v>
      </c>
      <c r="Y45" s="308">
        <f>(X45-B45)/B45*100</f>
        <v>-39.393939393939391</v>
      </c>
    </row>
    <row r="46" spans="1:25" ht="24" thickBot="1">
      <c r="A46" s="337" t="s">
        <v>218</v>
      </c>
      <c r="B46" s="441">
        <v>2.2000000000000002</v>
      </c>
      <c r="C46" s="325">
        <f>B46*C21/100</f>
        <v>1.32</v>
      </c>
      <c r="D46" s="325" t="s">
        <v>195</v>
      </c>
      <c r="E46" s="333">
        <f>'[1]1ДЕНЬ '!AU81</f>
        <v>2.2999999999999998</v>
      </c>
      <c r="F46" s="338">
        <f>'[1]2 день'!AY81</f>
        <v>2.2999999999999998</v>
      </c>
      <c r="G46" s="334">
        <f>'[1]3 день '!AU81</f>
        <v>0</v>
      </c>
      <c r="H46" s="334">
        <f>'[1]4 день'!AX81</f>
        <v>2.2999999999999998</v>
      </c>
      <c r="I46" s="334">
        <f>'[1]5 день'!AX81</f>
        <v>0</v>
      </c>
      <c r="J46" s="334">
        <f>'[1]6 день'!BM81</f>
        <v>2.2999999999999998</v>
      </c>
      <c r="K46" s="334">
        <f>'[1]7 день '!AW81</f>
        <v>0</v>
      </c>
      <c r="L46" s="334">
        <f>'[1]8 день '!BA81</f>
        <v>0</v>
      </c>
      <c r="M46" s="334">
        <f>'[1]9день'!AZ81</f>
        <v>2.2999999999999998</v>
      </c>
      <c r="N46" s="333">
        <f>'[1]10день'!AW81</f>
        <v>2.5</v>
      </c>
      <c r="O46" s="333">
        <f>'[1]11день'!AV81</f>
        <v>0</v>
      </c>
      <c r="P46" s="334">
        <f>'[1]12день'!AV81</f>
        <v>2.2999999999999998</v>
      </c>
      <c r="Q46" s="358">
        <f>'[1]13ДЕНЬ'!AU81</f>
        <v>2.5</v>
      </c>
      <c r="R46" s="358">
        <f>'[1]14 день'!AV81</f>
        <v>0</v>
      </c>
      <c r="S46" s="358">
        <f>'[1]15 день'!AV81</f>
        <v>0</v>
      </c>
      <c r="T46" s="358">
        <f>'[1]16 день'!AW81</f>
        <v>2.2999999999999998</v>
      </c>
      <c r="U46" s="358">
        <f>'[1]17 день'!AW81</f>
        <v>2.2999999999999998</v>
      </c>
      <c r="V46" s="358">
        <f>'[1]18 день'!BM81</f>
        <v>0</v>
      </c>
      <c r="W46" s="501">
        <f t="shared" si="1"/>
        <v>23.400000000000002</v>
      </c>
      <c r="X46" s="307">
        <f>W46/X20</f>
        <v>1.3</v>
      </c>
      <c r="Y46" s="308">
        <f t="shared" si="0"/>
        <v>-40.909090909090914</v>
      </c>
    </row>
    <row r="47" spans="1:25" ht="24" thickBot="1">
      <c r="A47" s="337" t="s">
        <v>219</v>
      </c>
      <c r="B47" s="441">
        <v>1.3</v>
      </c>
      <c r="C47" s="332">
        <f>B47*C21/100</f>
        <v>0.78</v>
      </c>
      <c r="D47" s="332" t="s">
        <v>195</v>
      </c>
      <c r="E47" s="333">
        <f>'[1]1ДЕНЬ '!AU45</f>
        <v>0</v>
      </c>
      <c r="F47" s="334">
        <f>'[1]2 день'!AY45</f>
        <v>0</v>
      </c>
      <c r="G47" s="334">
        <f>'[1]3 день '!AU45</f>
        <v>0</v>
      </c>
      <c r="H47" s="334">
        <f>'[1]4 день'!AX45</f>
        <v>0</v>
      </c>
      <c r="I47" s="334">
        <f>'[1]5 день'!AX45</f>
        <v>4.7</v>
      </c>
      <c r="J47" s="334">
        <f>'[1]6 день'!BM45</f>
        <v>0</v>
      </c>
      <c r="K47" s="334">
        <f>'[1]7 день '!AW45</f>
        <v>0</v>
      </c>
      <c r="L47" s="334">
        <f>'[1]8 день '!BA45</f>
        <v>4.7</v>
      </c>
      <c r="M47" s="334">
        <f>'[1]9день'!AZ45</f>
        <v>0</v>
      </c>
      <c r="N47" s="333">
        <f>'[1]10день'!AW45</f>
        <v>0</v>
      </c>
      <c r="O47" s="334">
        <f>'[1]11день'!AV45</f>
        <v>0</v>
      </c>
      <c r="P47" s="334">
        <f>'[1]12день'!AV45</f>
        <v>0</v>
      </c>
      <c r="Q47" s="358">
        <f>'[1]13ДЕНЬ'!AU45</f>
        <v>0</v>
      </c>
      <c r="R47" s="358">
        <f>'[1]14 день'!AV45</f>
        <v>0</v>
      </c>
      <c r="S47" s="358">
        <f>'[1]15 день'!AV45</f>
        <v>4.7</v>
      </c>
      <c r="T47" s="358">
        <f>'[1]16 день'!AW45</f>
        <v>0</v>
      </c>
      <c r="U47" s="358">
        <f>'[1]17 день'!AW45</f>
        <v>0</v>
      </c>
      <c r="V47" s="358">
        <f>'[1]18 день'!BM45</f>
        <v>0</v>
      </c>
      <c r="W47" s="501">
        <f t="shared" si="1"/>
        <v>14.100000000000001</v>
      </c>
      <c r="X47" s="307">
        <f>W47/X20</f>
        <v>0.78333333333333344</v>
      </c>
      <c r="Y47" s="308">
        <f t="shared" si="0"/>
        <v>-39.743589743589737</v>
      </c>
    </row>
    <row r="48" spans="1:25" ht="24" thickBot="1">
      <c r="A48" s="339" t="s">
        <v>25</v>
      </c>
      <c r="B48" s="441">
        <v>2.2000000000000002</v>
      </c>
      <c r="C48" s="332">
        <f>B48*C21/100</f>
        <v>1.32</v>
      </c>
      <c r="D48" s="332" t="s">
        <v>195</v>
      </c>
      <c r="E48" s="333">
        <f>'[1]1ДЕНЬ '!AU41</f>
        <v>0</v>
      </c>
      <c r="F48" s="340">
        <f>'[1]2 день'!AY41</f>
        <v>0</v>
      </c>
      <c r="G48" s="334">
        <f>'[1]3 день '!AU41</f>
        <v>4.75</v>
      </c>
      <c r="H48" s="334">
        <f>'[1]4 день'!AX41</f>
        <v>0</v>
      </c>
      <c r="I48" s="334">
        <f>'[1]5 день'!AX41</f>
        <v>0</v>
      </c>
      <c r="J48" s="334">
        <f>'[1]6 день'!BM41</f>
        <v>0</v>
      </c>
      <c r="K48" s="334">
        <f>'[1]7 день '!AW41</f>
        <v>4.75</v>
      </c>
      <c r="L48" s="334">
        <f>'[1]8 день '!BA41</f>
        <v>0</v>
      </c>
      <c r="M48" s="334">
        <f>'[1]9день'!AZ41</f>
        <v>0</v>
      </c>
      <c r="N48" s="333">
        <f>'[1]10день'!AW41</f>
        <v>0</v>
      </c>
      <c r="O48" s="340">
        <f>'[1]11день'!AV41</f>
        <v>4.75</v>
      </c>
      <c r="P48" s="334">
        <f>'[1]12день'!AV41</f>
        <v>0</v>
      </c>
      <c r="Q48" s="358">
        <f>'[1]13ДЕНЬ'!AU41</f>
        <v>0</v>
      </c>
      <c r="R48" s="358">
        <f>'[1]14 день'!AV41</f>
        <v>4.75</v>
      </c>
      <c r="S48" s="358">
        <f>'[1]15 день'!AV41</f>
        <v>0</v>
      </c>
      <c r="T48" s="358">
        <f>'[1]16 день'!AW41</f>
        <v>0</v>
      </c>
      <c r="U48" s="358">
        <f>'[1]17 день'!AW41</f>
        <v>0</v>
      </c>
      <c r="V48" s="358">
        <f>'[1]18 день'!BM41</f>
        <v>4.75</v>
      </c>
      <c r="W48" s="501">
        <f t="shared" si="1"/>
        <v>23.75</v>
      </c>
      <c r="X48" s="307">
        <f>W48/X20</f>
        <v>1.3194444444444444</v>
      </c>
      <c r="Y48" s="308">
        <f t="shared" si="0"/>
        <v>-40.025252525252533</v>
      </c>
    </row>
    <row r="49" spans="1:25" ht="21" thickBot="1">
      <c r="A49" s="341" t="s">
        <v>220</v>
      </c>
      <c r="B49" s="441">
        <v>0.3</v>
      </c>
      <c r="C49" s="332">
        <f>B49*C21/100</f>
        <v>0.18</v>
      </c>
      <c r="D49" s="332" t="s">
        <v>195</v>
      </c>
      <c r="E49" s="333">
        <f>'[1]1ДЕНЬ '!AU33</f>
        <v>0</v>
      </c>
      <c r="F49" s="342">
        <f>'[1]2 день'!AY33</f>
        <v>0</v>
      </c>
      <c r="G49" s="334">
        <f>'[1]3 день '!AU33</f>
        <v>0</v>
      </c>
      <c r="H49" s="334">
        <f>'[1]4 день'!AX33</f>
        <v>0</v>
      </c>
      <c r="I49" s="334">
        <f>'[1]5 день'!AX33</f>
        <v>0</v>
      </c>
      <c r="J49" s="334">
        <f>'[1]6 день'!BM33</f>
        <v>0</v>
      </c>
      <c r="K49" s="334">
        <f>'[1]7 день '!AW33</f>
        <v>0</v>
      </c>
      <c r="L49" s="334">
        <f>'[1]8 день '!BA33</f>
        <v>0</v>
      </c>
      <c r="M49" s="334">
        <f>'[1]9день'!AZ33</f>
        <v>1.62</v>
      </c>
      <c r="N49" s="333">
        <f>'[1]10день'!AW33</f>
        <v>0</v>
      </c>
      <c r="O49" s="342">
        <f>'[1]11день'!AV33</f>
        <v>1.62</v>
      </c>
      <c r="P49" s="334">
        <f>'[1]12день'!AV33</f>
        <v>0</v>
      </c>
      <c r="Q49" s="358">
        <f>'[1]13ДЕНЬ'!AU33</f>
        <v>0</v>
      </c>
      <c r="R49" s="358">
        <f>'[1]14 день'!AV33</f>
        <v>0</v>
      </c>
      <c r="S49" s="358">
        <f>'[1]15 день'!AV33</f>
        <v>0</v>
      </c>
      <c r="T49" s="358">
        <f>'[1]16 день'!AW33</f>
        <v>0</v>
      </c>
      <c r="U49" s="358">
        <f>'[1]17 день'!AW33</f>
        <v>0</v>
      </c>
      <c r="V49" s="358">
        <f>'[1]18 день'!BM33</f>
        <v>0</v>
      </c>
      <c r="W49" s="501">
        <f t="shared" si="1"/>
        <v>3.24</v>
      </c>
      <c r="X49" s="307">
        <f>W49/X20</f>
        <v>0.18000000000000002</v>
      </c>
      <c r="Y49" s="308">
        <f t="shared" si="0"/>
        <v>-39.999999999999993</v>
      </c>
    </row>
    <row r="50" spans="1:25" ht="21" thickBot="1">
      <c r="A50" s="341" t="s">
        <v>221</v>
      </c>
      <c r="B50" s="441">
        <v>4.4000000000000004</v>
      </c>
      <c r="C50" s="332">
        <f>B50*C21/100</f>
        <v>2.64</v>
      </c>
      <c r="D50" s="332" t="s">
        <v>195</v>
      </c>
      <c r="E50" s="333">
        <f>'[1]1ДЕНЬ '!AU49+'[1]1ДЕНЬ '!AK39</f>
        <v>0</v>
      </c>
      <c r="F50" s="343">
        <f>'[1]2 день'!AY39+'[1]2 день'!AY49</f>
        <v>23</v>
      </c>
      <c r="G50" s="334">
        <f>'[1]3 день '!AU49+'[1]3 день '!AK39</f>
        <v>0</v>
      </c>
      <c r="H50" s="334">
        <f>'[1]4 день'!AX49+'[1]4 день'!AM39</f>
        <v>0</v>
      </c>
      <c r="I50" s="334">
        <f>'[1]5 день'!AX49+'[1]5 день'!AN39</f>
        <v>0</v>
      </c>
      <c r="J50" s="334">
        <f>'[1]6 день'!BM49+'[1]6 день'!AT39</f>
        <v>0</v>
      </c>
      <c r="K50" s="334">
        <f>'[1]7 день '!AW49+'[1]7 день '!AL39</f>
        <v>0</v>
      </c>
      <c r="L50" s="334">
        <f>'[1]8 день '!BA49+'[1]8 день '!AO41</f>
        <v>0</v>
      </c>
      <c r="M50" s="334">
        <f>'[1]9день'!AZ49+'[1]9день'!AO39</f>
        <v>0</v>
      </c>
      <c r="N50" s="333">
        <f>'[1]10день'!AW49+'[1]10день'!AM39</f>
        <v>25</v>
      </c>
      <c r="O50" s="326">
        <f>'[1]11день'!AV49+'[1]11день'!AL39</f>
        <v>0</v>
      </c>
      <c r="P50" s="334">
        <f>'[1]12день'!AV49+'[1]12день'!AL39</f>
        <v>0</v>
      </c>
      <c r="Q50" s="358">
        <f>'[1]13ДЕНЬ'!AU49+'[1]13ДЕНЬ'!AK39</f>
        <v>0</v>
      </c>
      <c r="R50" s="358">
        <f>'[1]14 день'!AV49+'[1]14 день'!AL39</f>
        <v>0</v>
      </c>
      <c r="S50" s="358">
        <f>'[1]15 день'!AV49+'[1]15 день'!AL39</f>
        <v>0</v>
      </c>
      <c r="T50" s="358">
        <f>'[1]16 день'!AW49+'[1]16 день'!AM39</f>
        <v>0</v>
      </c>
      <c r="U50" s="358">
        <f>'[1]17 день'!AW49+'[1]17 день'!AM39</f>
        <v>0</v>
      </c>
      <c r="V50" s="358">
        <f>'[1]18 день'!BM49+'[1]18 день'!AT39</f>
        <v>0</v>
      </c>
      <c r="W50" s="501">
        <f t="shared" si="1"/>
        <v>48</v>
      </c>
      <c r="X50" s="307">
        <f>W50/X20</f>
        <v>2.6666666666666665</v>
      </c>
      <c r="Y50" s="308">
        <f t="shared" si="0"/>
        <v>-39.393939393939405</v>
      </c>
    </row>
    <row r="51" spans="1:25" ht="21" thickBot="1">
      <c r="A51" s="341" t="s">
        <v>231</v>
      </c>
      <c r="B51" s="441">
        <v>5.5</v>
      </c>
      <c r="C51" s="325">
        <f>B51*C21/100</f>
        <v>3.3</v>
      </c>
      <c r="D51" s="332" t="s">
        <v>195</v>
      </c>
      <c r="E51" s="326">
        <f>'[1]1ДЕНЬ '!AU72</f>
        <v>2.9999999999999996</v>
      </c>
      <c r="F51" s="326">
        <f>'[1]2 день'!AY72</f>
        <v>2.5999999999999996</v>
      </c>
      <c r="G51" s="344">
        <f>'[1]3 день '!AU72</f>
        <v>2.5999999999999996</v>
      </c>
      <c r="H51" s="311">
        <f>'[1]4 день'!AX72</f>
        <v>3.4200000000000004</v>
      </c>
      <c r="I51" s="311">
        <f>'[1]5 день'!AX72</f>
        <v>3.0999999999999996</v>
      </c>
      <c r="J51" s="311">
        <f>'[1]6 день'!BM72</f>
        <v>3.6999999999999997</v>
      </c>
      <c r="K51" s="311">
        <f>'[1]7 день '!AW72</f>
        <v>3.5999999999999996</v>
      </c>
      <c r="L51" s="311">
        <f>'[1]8 день '!BA72</f>
        <v>2.7</v>
      </c>
      <c r="M51" s="311">
        <f>'[1]9день'!AZ72</f>
        <v>3.7</v>
      </c>
      <c r="N51" s="326">
        <f>'[1]10день'!AW72</f>
        <v>3.75</v>
      </c>
      <c r="O51" s="326">
        <f>'[1]11день'!AV72</f>
        <v>3</v>
      </c>
      <c r="P51" s="344">
        <f>'[1]12день'!AV72</f>
        <v>2.9000000000000004</v>
      </c>
      <c r="Q51" s="306">
        <f>'[1]13ДЕНЬ'!AU72</f>
        <v>2.7</v>
      </c>
      <c r="R51" s="306">
        <f>'[1]14 день'!AV72</f>
        <v>2.9</v>
      </c>
      <c r="S51" s="306">
        <f>'[1]15 день'!AV72</f>
        <v>3.15</v>
      </c>
      <c r="T51" s="306">
        <f>'[1]16 день'!AW72</f>
        <v>3.4000000000000004</v>
      </c>
      <c r="U51" s="306">
        <f>'[1]17 день'!AW72</f>
        <v>3.6</v>
      </c>
      <c r="V51" s="306">
        <f>'[1]18 день'!BM72</f>
        <v>3.4000000000000004</v>
      </c>
      <c r="W51" s="501">
        <f t="shared" si="1"/>
        <v>57.219999999999992</v>
      </c>
      <c r="X51" s="307">
        <f>W51/X20</f>
        <v>3.1788888888888884</v>
      </c>
      <c r="Y51" s="308">
        <f t="shared" si="0"/>
        <v>-42.202020202020215</v>
      </c>
    </row>
    <row r="52" spans="1:25" ht="21" thickBot="1">
      <c r="A52" s="346" t="s">
        <v>222</v>
      </c>
      <c r="B52" s="504">
        <v>2.2000000000000002</v>
      </c>
      <c r="C52" s="325">
        <f>B52*C21/100</f>
        <v>1.32</v>
      </c>
      <c r="D52" s="325" t="s">
        <v>195</v>
      </c>
      <c r="E52" s="326">
        <f>'[1]1ДЕНЬ '!AU32+'[1]1ДЕНЬ '!AU50+'[1]1ДЕНЬ '!AU89</f>
        <v>1.1000000000000001</v>
      </c>
      <c r="F52" s="326">
        <f>'[1]2 день'!AY32+'[1]2 день'!AY50+'[1]2 день'!AY89</f>
        <v>1</v>
      </c>
      <c r="G52" s="326">
        <f>'[1]3 день '!AU32+'[1]3 день '!AU50+'[1]3 день '!AU89</f>
        <v>0</v>
      </c>
      <c r="H52" s="326">
        <f>'[1]4 день'!AX32+'[1]4 день'!AX50+'[1]4 день'!AX89</f>
        <v>1</v>
      </c>
      <c r="I52" s="326">
        <f>'[1]5 день'!AX32+'[1]5 день'!AX50+'[1]5 день'!AX89</f>
        <v>1</v>
      </c>
      <c r="J52" s="306">
        <f>'[1]6 день'!BM32+'[1]6 день'!BM50+'[1]6 день'!BM89</f>
        <v>1.02</v>
      </c>
      <c r="K52" s="326">
        <f>'[1]7 день '!AW32+'[1]7 день '!AW50+'[1]7 день '!AW89</f>
        <v>1.2</v>
      </c>
      <c r="L52" s="326">
        <f>'[1]8 день '!BA32+'[1]8 день '!BA50+'[1]8 день '!BA89</f>
        <v>0</v>
      </c>
      <c r="M52" s="311">
        <f>'[1]9день'!AZ32+'[1]9день'!AZ50+'[1]9день'!AZ89</f>
        <v>1</v>
      </c>
      <c r="N52" s="306">
        <f>'[1]10день'!AW32+'[1]10день'!AW50+'[1]10день'!AW89</f>
        <v>1</v>
      </c>
      <c r="O52" s="326">
        <f>'[1]11день'!AV32+'[1]11день'!AV50+'[1]11день'!AV89</f>
        <v>2.1</v>
      </c>
      <c r="P52" s="326">
        <f>'[1]12день'!AV50+'[1]12день'!AV89</f>
        <v>2.1</v>
      </c>
      <c r="Q52" s="306">
        <f>'[1]13ДЕНЬ'!AU32+'[1]13ДЕНЬ'!AU50+'[1]13ДЕНЬ'!AU89</f>
        <v>1</v>
      </c>
      <c r="R52" s="306">
        <f>'[1]14 день'!AV32+'[1]14 день'!AV50+'[1]14 день'!AV89</f>
        <v>2</v>
      </c>
      <c r="S52" s="306">
        <f>'[1]15 день'!AV32+'[1]15 день'!AV50+'[1]15 день'!AV89</f>
        <v>1</v>
      </c>
      <c r="T52" s="306">
        <f>'[1]16 день'!AW32+'[1]16 день'!AW50+'[1]16 день'!AW89</f>
        <v>0</v>
      </c>
      <c r="U52" s="306">
        <f>'[1]17 день'!AW32+'[1]17 день'!AW50+'[1]17 день'!AW89</f>
        <v>1</v>
      </c>
      <c r="V52" s="306">
        <f>'[1]18 день'!BM32+'[1]18 день'!BM50+'[1]18 день'!BM89</f>
        <v>6.6</v>
      </c>
      <c r="W52" s="501">
        <f>SUM(E52:V52)</f>
        <v>24.119999999999997</v>
      </c>
      <c r="X52" s="347">
        <f>W52/X20</f>
        <v>1.3399999999999999</v>
      </c>
      <c r="Y52" s="308">
        <f t="shared" si="0"/>
        <v>-39.090909090909101</v>
      </c>
    </row>
  </sheetData>
  <mergeCells count="37">
    <mergeCell ref="L2:U2"/>
    <mergeCell ref="L3:Y3"/>
    <mergeCell ref="L6:X6"/>
    <mergeCell ref="L8:N8"/>
    <mergeCell ref="O8:Q8"/>
    <mergeCell ref="N16:N18"/>
    <mergeCell ref="B15:B18"/>
    <mergeCell ref="C16:C18"/>
    <mergeCell ref="E16:E18"/>
    <mergeCell ref="F16:F18"/>
    <mergeCell ref="G16:G18"/>
    <mergeCell ref="H16:H18"/>
    <mergeCell ref="E14:X15"/>
    <mergeCell ref="I16:I18"/>
    <mergeCell ref="J16:J18"/>
    <mergeCell ref="K16:K18"/>
    <mergeCell ref="L16:L18"/>
    <mergeCell ref="M16:M18"/>
    <mergeCell ref="AB24:AN24"/>
    <mergeCell ref="O16:O18"/>
    <mergeCell ref="P16:P18"/>
    <mergeCell ref="Q16:Q18"/>
    <mergeCell ref="R16:R18"/>
    <mergeCell ref="S16:S18"/>
    <mergeCell ref="T16:T18"/>
    <mergeCell ref="U16:U18"/>
    <mergeCell ref="V16:V18"/>
    <mergeCell ref="W16:W18"/>
    <mergeCell ref="X16:X18"/>
    <mergeCell ref="Y16:Y18"/>
    <mergeCell ref="AB31:AN31"/>
    <mergeCell ref="AB25:AN25"/>
    <mergeCell ref="AB26:AN26"/>
    <mergeCell ref="AB27:AN27"/>
    <mergeCell ref="AB28:AN28"/>
    <mergeCell ref="AB29:AN29"/>
    <mergeCell ref="AB30:AN30"/>
  </mergeCells>
  <pageMargins left="0.15748031496062992" right="0.31496062992125984" top="0.74803149606299213" bottom="0.74803149606299213" header="0.31496062992125984" footer="0.31496062992125984"/>
  <pageSetup paperSize="9" scale="40" orientation="landscape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F12"/>
  <sheetViews>
    <sheetView zoomScaleNormal="100" workbookViewId="0">
      <selection activeCell="A7" sqref="A7"/>
    </sheetView>
  </sheetViews>
  <sheetFormatPr defaultRowHeight="15"/>
  <cols>
    <col min="1" max="1" width="131.7109375" customWidth="1"/>
  </cols>
  <sheetData>
    <row r="1" spans="1:6" ht="47.25" customHeight="1">
      <c r="A1" s="16" t="s">
        <v>15</v>
      </c>
    </row>
    <row r="2" spans="1:6" ht="0.75" customHeight="1">
      <c r="A2" s="14" t="s">
        <v>13</v>
      </c>
    </row>
    <row r="3" spans="1:6" ht="66" customHeight="1">
      <c r="A3" s="15" t="s">
        <v>14</v>
      </c>
      <c r="C3" s="4"/>
      <c r="D3" s="4"/>
      <c r="E3" s="4"/>
      <c r="F3" s="4"/>
    </row>
    <row r="4" spans="1:6" ht="72.75" customHeight="1">
      <c r="A4" s="15" t="s">
        <v>68</v>
      </c>
    </row>
    <row r="5" spans="1:6" ht="77.25" customHeight="1">
      <c r="A5" s="15" t="s">
        <v>66</v>
      </c>
    </row>
    <row r="6" spans="1:6" ht="84.75" customHeight="1">
      <c r="A6" s="15" t="s">
        <v>67</v>
      </c>
    </row>
    <row r="7" spans="1:6" ht="84.75" customHeight="1">
      <c r="A7" s="369" t="s">
        <v>257</v>
      </c>
    </row>
    <row r="8" spans="1:6" ht="83.25" customHeight="1">
      <c r="A8" s="15" t="s">
        <v>258</v>
      </c>
    </row>
    <row r="9" spans="1:6" ht="69" customHeight="1">
      <c r="A9" s="15" t="s">
        <v>259</v>
      </c>
    </row>
    <row r="10" spans="1:6" ht="66.75" customHeight="1">
      <c r="A10" s="15" t="s">
        <v>260</v>
      </c>
    </row>
    <row r="11" spans="1:6" ht="53.25" customHeight="1">
      <c r="A11" s="90" t="s">
        <v>261</v>
      </c>
    </row>
    <row r="12" spans="1:6" ht="38.25" customHeight="1"/>
  </sheetData>
  <pageMargins left="0.70866141732283472" right="0.70866141732283472" top="0.74803149606299213" bottom="0.74803149606299213" header="0.31496062992125984" footer="0.31496062992125984"/>
  <pageSetup paperSize="9" scale="7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9"/>
  <sheetViews>
    <sheetView topLeftCell="A10" zoomScaleNormal="100" workbookViewId="0">
      <selection activeCell="L32" sqref="L32"/>
    </sheetView>
  </sheetViews>
  <sheetFormatPr defaultRowHeight="15"/>
  <cols>
    <col min="1" max="1" width="40.42578125" customWidth="1"/>
    <col min="3" max="3" width="4.140625" customWidth="1"/>
    <col min="4" max="4" width="9.140625" hidden="1" customWidth="1"/>
    <col min="5" max="5" width="21.85546875" customWidth="1"/>
    <col min="6" max="6" width="6" customWidth="1"/>
    <col min="7" max="7" width="7.42578125" customWidth="1"/>
    <col min="8" max="8" width="6.42578125" customWidth="1"/>
    <col min="9" max="9" width="6.5703125" customWidth="1"/>
    <col min="10" max="10" width="7.5703125" customWidth="1"/>
    <col min="12" max="12" width="18.42578125" customWidth="1"/>
  </cols>
  <sheetData>
    <row r="1" spans="1:15" ht="20.25">
      <c r="A1" s="52"/>
      <c r="B1" s="52"/>
      <c r="C1" s="52"/>
      <c r="D1" s="52"/>
      <c r="E1" s="52"/>
      <c r="F1" s="52"/>
      <c r="K1" s="555" t="s">
        <v>10</v>
      </c>
      <c r="L1" s="555"/>
      <c r="M1" s="555"/>
      <c r="N1" s="555"/>
      <c r="O1" s="52"/>
    </row>
    <row r="2" spans="1:15" ht="21" customHeight="1">
      <c r="A2" s="556" t="s">
        <v>54</v>
      </c>
      <c r="B2" s="556"/>
      <c r="C2" s="556"/>
      <c r="D2" s="556"/>
      <c r="E2" s="556"/>
      <c r="F2" s="561"/>
      <c r="G2" s="561"/>
      <c r="H2" s="561"/>
      <c r="I2" s="561"/>
      <c r="J2" s="561"/>
      <c r="K2" s="555" t="s">
        <v>45</v>
      </c>
      <c r="L2" s="555"/>
      <c r="M2" s="555"/>
      <c r="N2" s="555"/>
      <c r="O2" s="52"/>
    </row>
    <row r="3" spans="1:15" ht="20.100000000000001" customHeight="1">
      <c r="A3" s="556" t="s">
        <v>70</v>
      </c>
      <c r="B3" s="556"/>
      <c r="C3" s="556"/>
      <c r="D3" s="556"/>
      <c r="E3" s="556"/>
      <c r="F3" s="560"/>
      <c r="G3" s="560"/>
      <c r="H3" s="560"/>
      <c r="I3" s="560"/>
      <c r="J3" s="560"/>
      <c r="K3" s="555" t="s">
        <v>46</v>
      </c>
      <c r="L3" s="555"/>
      <c r="M3" s="555"/>
      <c r="N3" s="555"/>
      <c r="O3" s="52"/>
    </row>
    <row r="4" spans="1:15" ht="17.25" customHeight="1">
      <c r="A4" s="556"/>
      <c r="B4" s="556"/>
      <c r="C4" s="556"/>
      <c r="D4" s="556"/>
      <c r="E4" s="556"/>
      <c r="F4" s="86"/>
      <c r="G4" s="86"/>
      <c r="H4" s="86"/>
      <c r="I4" s="86"/>
      <c r="J4" s="86"/>
      <c r="K4" s="97"/>
      <c r="L4" s="97"/>
      <c r="M4" s="97"/>
      <c r="N4" s="97"/>
      <c r="O4" s="52"/>
    </row>
    <row r="5" spans="1:15" ht="20.100000000000001" customHeight="1">
      <c r="A5" s="557" t="s">
        <v>55</v>
      </c>
      <c r="B5" s="557"/>
      <c r="C5" s="557"/>
      <c r="D5" s="557"/>
      <c r="E5" s="557"/>
      <c r="F5" s="53"/>
      <c r="K5" s="555" t="s">
        <v>56</v>
      </c>
      <c r="L5" s="555"/>
      <c r="M5" s="555"/>
      <c r="N5" s="555"/>
      <c r="O5" s="555"/>
    </row>
    <row r="6" spans="1:15" ht="20.100000000000001" customHeight="1">
      <c r="A6" s="555" t="s">
        <v>346</v>
      </c>
      <c r="B6" s="555"/>
      <c r="C6" s="555"/>
      <c r="D6" s="555"/>
      <c r="E6" s="555"/>
      <c r="F6" s="565"/>
      <c r="G6" s="565"/>
      <c r="H6" s="565"/>
      <c r="I6" s="565"/>
      <c r="J6" s="85"/>
      <c r="K6" s="566" t="s">
        <v>346</v>
      </c>
      <c r="L6" s="566"/>
      <c r="M6" s="566"/>
      <c r="N6" s="566"/>
      <c r="O6" s="52"/>
    </row>
    <row r="7" spans="1:15" ht="18" customHeight="1">
      <c r="A7" s="563"/>
      <c r="B7" s="563"/>
      <c r="C7" s="99"/>
      <c r="D7" s="52"/>
      <c r="E7" s="52"/>
      <c r="F7" s="564"/>
      <c r="G7" s="564"/>
      <c r="H7" s="564"/>
      <c r="I7" s="564"/>
      <c r="K7" s="563"/>
      <c r="L7" s="563"/>
      <c r="M7" s="563"/>
      <c r="N7" s="563"/>
      <c r="O7" s="52"/>
    </row>
    <row r="8" spans="1:15" ht="18" customHeight="1">
      <c r="A8" s="92"/>
      <c r="B8" s="92"/>
      <c r="C8" s="92"/>
      <c r="D8" s="52"/>
      <c r="E8" s="52"/>
      <c r="F8" s="93"/>
      <c r="G8" s="93"/>
      <c r="H8" s="93"/>
      <c r="I8" s="93"/>
      <c r="K8" s="92"/>
      <c r="L8" s="92"/>
      <c r="M8" s="92"/>
      <c r="N8" s="92"/>
      <c r="O8" s="52"/>
    </row>
    <row r="9" spans="1:15" ht="18" customHeight="1">
      <c r="A9" s="92"/>
      <c r="B9" s="92"/>
      <c r="C9" s="92"/>
      <c r="D9" s="52"/>
      <c r="E9" s="52"/>
      <c r="F9" s="93"/>
      <c r="G9" s="93"/>
      <c r="H9" s="93"/>
      <c r="I9" s="93"/>
      <c r="K9" s="92"/>
      <c r="L9" s="92"/>
      <c r="M9" s="92"/>
      <c r="N9" s="92"/>
      <c r="O9" s="52"/>
    </row>
    <row r="10" spans="1:15" ht="18" customHeight="1">
      <c r="A10" s="92"/>
      <c r="B10" s="92"/>
      <c r="C10" s="92"/>
      <c r="D10" s="52"/>
      <c r="E10" s="52"/>
      <c r="F10" s="93"/>
      <c r="G10" s="93"/>
      <c r="H10" s="93"/>
      <c r="I10" s="93"/>
      <c r="K10" s="92"/>
      <c r="L10" s="92"/>
      <c r="M10" s="92"/>
      <c r="N10" s="92"/>
      <c r="O10" s="52"/>
    </row>
    <row r="11" spans="1:15" ht="18" customHeight="1">
      <c r="A11" s="92"/>
      <c r="B11" s="92"/>
      <c r="C11" s="92"/>
      <c r="D11" s="52"/>
      <c r="E11" s="52"/>
      <c r="F11" s="93"/>
      <c r="G11" s="93"/>
      <c r="H11" s="93"/>
      <c r="I11" s="93"/>
      <c r="K11" s="92"/>
      <c r="L11" s="92"/>
      <c r="M11" s="92"/>
      <c r="N11" s="92"/>
      <c r="O11" s="52"/>
    </row>
    <row r="12" spans="1:15" ht="18" customHeight="1">
      <c r="A12" s="92"/>
      <c r="B12" s="92"/>
      <c r="C12" s="92"/>
      <c r="D12" s="52"/>
      <c r="E12" s="52"/>
      <c r="F12" s="93"/>
      <c r="G12" s="93"/>
      <c r="H12" s="93"/>
      <c r="I12" s="93"/>
      <c r="K12" s="92"/>
      <c r="L12" s="92"/>
      <c r="M12" s="92"/>
      <c r="N12" s="92"/>
      <c r="O12" s="52"/>
    </row>
    <row r="13" spans="1:15" ht="18" customHeight="1">
      <c r="A13" s="92"/>
      <c r="B13" s="92"/>
      <c r="C13" s="92"/>
      <c r="D13" s="52"/>
      <c r="E13" s="52"/>
      <c r="F13" s="93"/>
      <c r="G13" s="93"/>
      <c r="H13" s="93"/>
      <c r="I13" s="93"/>
      <c r="K13" s="92"/>
      <c r="L13" s="92"/>
      <c r="M13" s="92"/>
      <c r="N13" s="92"/>
      <c r="O13" s="52"/>
    </row>
    <row r="14" spans="1:15" ht="18" customHeight="1">
      <c r="A14" s="92"/>
      <c r="B14" s="92"/>
      <c r="C14" s="92"/>
      <c r="D14" s="52"/>
      <c r="E14" s="52"/>
      <c r="F14" s="93"/>
      <c r="G14" s="93"/>
      <c r="H14" s="93"/>
      <c r="I14" s="93"/>
      <c r="K14" s="92"/>
      <c r="L14" s="92"/>
      <c r="M14" s="92"/>
      <c r="N14" s="92"/>
      <c r="O14" s="52"/>
    </row>
    <row r="15" spans="1:15" ht="18" customHeight="1">
      <c r="A15" s="92"/>
      <c r="B15" s="92"/>
      <c r="C15" s="92"/>
      <c r="D15" s="52"/>
      <c r="E15" s="52"/>
      <c r="F15" s="93"/>
      <c r="G15" s="93"/>
      <c r="H15" s="93"/>
      <c r="I15" s="93"/>
      <c r="K15" s="92"/>
      <c r="L15" s="92"/>
      <c r="M15" s="92"/>
      <c r="N15" s="92"/>
      <c r="O15" s="52"/>
    </row>
    <row r="16" spans="1:15" ht="18" customHeight="1">
      <c r="A16" s="92"/>
      <c r="B16" s="92"/>
      <c r="C16" s="92"/>
      <c r="D16" s="52"/>
      <c r="E16" s="52"/>
      <c r="F16" s="93"/>
      <c r="G16" s="93"/>
      <c r="H16" s="93"/>
      <c r="I16" s="93"/>
      <c r="K16" s="92"/>
      <c r="L16" s="92"/>
      <c r="M16" s="92"/>
      <c r="N16" s="92"/>
      <c r="O16" s="52"/>
    </row>
    <row r="17" spans="1:15" ht="18" customHeight="1">
      <c r="A17" s="92"/>
      <c r="B17" s="92"/>
      <c r="C17" s="92"/>
      <c r="D17" s="52"/>
      <c r="E17" s="52"/>
      <c r="F17" s="93"/>
      <c r="G17" s="93"/>
      <c r="H17" s="93"/>
      <c r="I17" s="93"/>
      <c r="K17" s="92"/>
      <c r="L17" s="92"/>
      <c r="M17" s="92"/>
      <c r="N17" s="92"/>
      <c r="O17" s="52"/>
    </row>
    <row r="18" spans="1:15" ht="18" customHeight="1">
      <c r="A18" s="92"/>
      <c r="B18" s="92"/>
      <c r="C18" s="92"/>
      <c r="D18" s="52"/>
      <c r="E18" s="52"/>
      <c r="F18" s="93"/>
      <c r="G18" s="93"/>
      <c r="H18" s="93"/>
      <c r="I18" s="93"/>
      <c r="K18" s="92"/>
      <c r="L18" s="92"/>
      <c r="M18" s="92"/>
      <c r="N18" s="92"/>
      <c r="O18" s="52"/>
    </row>
    <row r="19" spans="1:15" ht="18" customHeight="1">
      <c r="A19" s="92"/>
      <c r="B19" s="92"/>
      <c r="C19" s="92"/>
      <c r="D19" s="52"/>
      <c r="E19" s="52"/>
      <c r="F19" s="93"/>
      <c r="G19" s="93"/>
      <c r="H19" s="93"/>
      <c r="I19" s="93"/>
      <c r="K19" s="92"/>
      <c r="L19" s="92"/>
      <c r="M19" s="92"/>
      <c r="N19" s="92"/>
      <c r="O19" s="52"/>
    </row>
    <row r="20" spans="1:15" ht="18" customHeight="1">
      <c r="A20" s="92"/>
      <c r="B20" s="92"/>
      <c r="C20" s="92"/>
      <c r="D20" s="52"/>
      <c r="E20" s="52"/>
      <c r="F20" s="93"/>
      <c r="G20" s="93"/>
      <c r="H20" s="93"/>
      <c r="I20" s="93"/>
      <c r="K20" s="92"/>
      <c r="L20" s="92"/>
      <c r="M20" s="92"/>
      <c r="N20" s="92"/>
      <c r="O20" s="52"/>
    </row>
    <row r="21" spans="1:15" ht="18" customHeight="1">
      <c r="A21" s="92"/>
      <c r="B21" s="92"/>
      <c r="C21" s="92"/>
      <c r="D21" s="52"/>
      <c r="E21" s="52"/>
      <c r="F21" s="93"/>
      <c r="G21" s="93"/>
      <c r="H21" s="93"/>
      <c r="I21" s="93"/>
      <c r="K21" s="92"/>
      <c r="L21" s="92"/>
      <c r="M21" s="92"/>
      <c r="N21" s="92"/>
      <c r="O21" s="52"/>
    </row>
    <row r="22" spans="1:15" ht="18" customHeight="1">
      <c r="A22" s="92"/>
      <c r="B22" s="92"/>
      <c r="C22" s="92"/>
      <c r="D22" s="52"/>
      <c r="E22" s="52"/>
      <c r="F22" s="93"/>
      <c r="G22" s="93"/>
      <c r="H22" s="93"/>
      <c r="I22" s="93"/>
      <c r="K22" s="92"/>
      <c r="L22" s="92"/>
      <c r="M22" s="92"/>
      <c r="N22" s="92"/>
      <c r="O22" s="52"/>
    </row>
    <row r="23" spans="1:15" ht="18" customHeight="1">
      <c r="A23" s="92"/>
      <c r="B23" s="92"/>
      <c r="C23" s="92"/>
      <c r="D23" s="52"/>
      <c r="E23" s="52"/>
      <c r="F23" s="93"/>
      <c r="G23" s="93"/>
      <c r="H23" s="93"/>
      <c r="I23" s="93"/>
      <c r="K23" s="92"/>
      <c r="L23" s="92"/>
      <c r="M23" s="92"/>
      <c r="N23" s="92"/>
      <c r="O23" s="52"/>
    </row>
    <row r="24" spans="1:15" ht="18" customHeight="1">
      <c r="A24" s="92"/>
      <c r="B24" s="92"/>
      <c r="C24" s="92"/>
      <c r="D24" s="52"/>
      <c r="E24" s="52"/>
      <c r="F24" s="93"/>
      <c r="G24" s="93"/>
      <c r="H24" s="93"/>
      <c r="I24" s="93"/>
      <c r="K24" s="92"/>
      <c r="L24" s="92"/>
      <c r="M24" s="92"/>
      <c r="N24" s="92"/>
      <c r="O24" s="52"/>
    </row>
    <row r="25" spans="1:15" ht="18" customHeight="1">
      <c r="A25" s="92"/>
      <c r="B25" s="92"/>
      <c r="C25" s="92"/>
      <c r="D25" s="52"/>
      <c r="E25" s="52"/>
      <c r="F25" s="93"/>
      <c r="G25" s="93"/>
      <c r="H25" s="93"/>
      <c r="I25" s="93"/>
      <c r="K25" s="92"/>
      <c r="L25" s="92"/>
      <c r="M25" s="92"/>
      <c r="N25" s="92"/>
      <c r="O25" s="52"/>
    </row>
    <row r="26" spans="1:15" ht="12.75" customHeight="1">
      <c r="B26" s="53"/>
      <c r="C26" s="53"/>
      <c r="D26" s="53"/>
      <c r="E26" s="53"/>
      <c r="F26" s="53"/>
      <c r="K26" s="558"/>
      <c r="L26" s="558"/>
      <c r="M26" s="558"/>
      <c r="N26" s="558"/>
    </row>
    <row r="27" spans="1:15" hidden="1">
      <c r="A27" s="560"/>
      <c r="B27" s="560"/>
      <c r="C27" s="560"/>
      <c r="D27" s="560"/>
      <c r="E27" s="53"/>
    </row>
    <row r="28" spans="1:15" ht="37.5" customHeight="1">
      <c r="A28" s="177"/>
      <c r="B28" s="567" t="s">
        <v>351</v>
      </c>
      <c r="C28" s="567"/>
      <c r="D28" s="567"/>
      <c r="E28" s="567"/>
      <c r="F28" s="567"/>
      <c r="G28" s="567"/>
      <c r="H28" s="567"/>
      <c r="I28" s="567"/>
      <c r="J28" s="567"/>
      <c r="K28" s="174"/>
      <c r="L28" s="174"/>
      <c r="M28" s="95"/>
    </row>
    <row r="29" spans="1:15" ht="14.25" customHeight="1">
      <c r="A29" s="175"/>
      <c r="B29" s="175"/>
      <c r="C29" s="175"/>
      <c r="D29" s="175"/>
      <c r="E29" s="175"/>
      <c r="F29" s="95"/>
      <c r="G29" s="95"/>
      <c r="H29" s="95"/>
      <c r="I29" s="95"/>
      <c r="J29" s="95"/>
      <c r="K29" s="95"/>
      <c r="L29" s="95"/>
      <c r="M29" s="95"/>
    </row>
    <row r="30" spans="1:15" ht="30.75" customHeight="1">
      <c r="A30" s="554" t="s">
        <v>354</v>
      </c>
      <c r="B30" s="554"/>
      <c r="C30" s="554"/>
      <c r="D30" s="554"/>
      <c r="E30" s="554"/>
      <c r="F30" s="554"/>
      <c r="G30" s="554"/>
      <c r="H30" s="554"/>
      <c r="I30" s="554"/>
      <c r="J30" s="554"/>
      <c r="K30" s="554"/>
      <c r="L30" s="174"/>
      <c r="M30" s="95"/>
    </row>
    <row r="31" spans="1:15" ht="21" customHeight="1">
      <c r="A31" s="174"/>
      <c r="B31" s="174"/>
      <c r="C31" s="174"/>
      <c r="D31" s="96"/>
      <c r="E31" s="95"/>
      <c r="F31" s="95"/>
      <c r="G31" s="95"/>
      <c r="H31" s="95"/>
      <c r="I31" s="95"/>
      <c r="J31" s="95"/>
      <c r="K31" s="95"/>
      <c r="L31" s="95"/>
      <c r="M31" s="95"/>
    </row>
    <row r="32" spans="1:15" ht="39.75" customHeight="1">
      <c r="A32" s="175"/>
      <c r="B32" s="175"/>
      <c r="C32" s="175"/>
      <c r="D32" s="175"/>
      <c r="E32" s="174" t="s">
        <v>94</v>
      </c>
      <c r="F32" s="174"/>
      <c r="G32" s="174"/>
      <c r="H32" s="174"/>
      <c r="I32" s="174"/>
      <c r="J32" s="174"/>
      <c r="K32" s="174"/>
      <c r="L32" s="174"/>
      <c r="M32" s="95"/>
    </row>
    <row r="33" spans="1:14" ht="20.25" customHeight="1">
      <c r="A33" s="171"/>
      <c r="B33" s="171"/>
      <c r="C33" s="171"/>
      <c r="D33" s="171"/>
    </row>
    <row r="34" spans="1:14" ht="22.5" customHeight="1">
      <c r="A34" s="172"/>
      <c r="B34" s="172"/>
      <c r="C34" s="172"/>
      <c r="D34" s="172"/>
      <c r="E34" s="176" t="s">
        <v>146</v>
      </c>
      <c r="F34" s="176"/>
      <c r="G34" s="176"/>
      <c r="H34" s="176"/>
      <c r="I34" s="176"/>
      <c r="J34" s="176"/>
      <c r="K34" s="176"/>
      <c r="L34" s="176"/>
    </row>
    <row r="35" spans="1:14" ht="18.75" customHeight="1">
      <c r="A35" s="170"/>
      <c r="B35" s="170"/>
      <c r="C35" s="170"/>
      <c r="D35" s="170"/>
      <c r="E35" s="98"/>
      <c r="F35" s="94"/>
      <c r="G35" s="94"/>
      <c r="H35" s="94"/>
      <c r="I35" s="94"/>
      <c r="J35" s="94"/>
      <c r="K35" s="94"/>
      <c r="L35" s="94"/>
    </row>
    <row r="36" spans="1:14" ht="25.5" customHeight="1">
      <c r="A36" s="171"/>
      <c r="B36" s="171"/>
      <c r="C36" s="171"/>
      <c r="D36" s="171"/>
      <c r="E36" s="224" t="s">
        <v>347</v>
      </c>
      <c r="F36" s="173"/>
      <c r="G36" s="173"/>
      <c r="H36" s="173"/>
      <c r="I36" s="173"/>
      <c r="J36" s="173"/>
      <c r="K36" s="173"/>
      <c r="L36" s="173"/>
    </row>
    <row r="37" spans="1:14">
      <c r="A37" s="558"/>
      <c r="B37" s="558"/>
      <c r="C37" s="558"/>
      <c r="D37" s="558"/>
    </row>
    <row r="38" spans="1:14" ht="18.75" customHeight="1">
      <c r="A38" s="560"/>
      <c r="B38" s="560"/>
      <c r="C38" s="560"/>
      <c r="D38" s="560"/>
      <c r="E38" s="569"/>
      <c r="F38" s="569"/>
      <c r="G38" s="569"/>
      <c r="H38" s="569"/>
      <c r="J38" s="561"/>
      <c r="K38" s="561"/>
      <c r="L38" s="561"/>
      <c r="M38" s="561"/>
    </row>
    <row r="39" spans="1:14">
      <c r="A39" s="561"/>
      <c r="B39" s="561"/>
      <c r="C39" s="561"/>
      <c r="D39" s="561"/>
      <c r="E39" s="561"/>
      <c r="F39" s="561"/>
      <c r="G39" s="561"/>
      <c r="H39" s="561"/>
      <c r="J39" s="561"/>
      <c r="K39" s="561"/>
      <c r="L39" s="561"/>
      <c r="M39" s="561"/>
    </row>
    <row r="40" spans="1:14">
      <c r="A40" s="558"/>
      <c r="B40" s="558"/>
      <c r="C40" s="558"/>
      <c r="D40" s="558"/>
      <c r="E40" s="560"/>
      <c r="F40" s="560"/>
      <c r="G40" s="560"/>
      <c r="H40" s="560"/>
      <c r="J40" s="560"/>
      <c r="K40" s="560"/>
      <c r="L40" s="560"/>
      <c r="M40" s="560"/>
    </row>
    <row r="41" spans="1:14">
      <c r="A41" s="560"/>
      <c r="B41" s="560"/>
      <c r="C41" s="560"/>
      <c r="D41" s="560"/>
      <c r="E41" s="560"/>
      <c r="F41" s="560"/>
      <c r="G41" s="560"/>
      <c r="H41" s="560"/>
      <c r="J41" s="560"/>
      <c r="K41" s="560"/>
      <c r="L41" s="560"/>
      <c r="M41" s="560"/>
    </row>
    <row r="42" spans="1:14" ht="16.5" customHeight="1">
      <c r="A42" s="561"/>
      <c r="B42" s="561"/>
      <c r="C42" s="561"/>
      <c r="D42" s="561"/>
      <c r="E42" s="561"/>
      <c r="F42" s="561"/>
      <c r="G42" s="561"/>
      <c r="H42" s="561"/>
      <c r="J42" s="561"/>
      <c r="K42" s="561"/>
      <c r="L42" s="561"/>
      <c r="M42" s="561"/>
    </row>
    <row r="43" spans="1:14" ht="19.5" customHeight="1">
      <c r="A43" s="561"/>
      <c r="B43" s="561"/>
      <c r="C43" s="561"/>
      <c r="D43" s="561"/>
      <c r="E43" s="560"/>
      <c r="F43" s="560"/>
      <c r="G43" s="560"/>
      <c r="H43" s="560"/>
      <c r="J43" s="560"/>
      <c r="K43" s="560"/>
      <c r="L43" s="560"/>
      <c r="M43" s="560"/>
    </row>
    <row r="44" spans="1:14" ht="15.75">
      <c r="A44" s="558"/>
      <c r="B44" s="558"/>
      <c r="C44" s="558"/>
      <c r="D44" s="558"/>
      <c r="E44" s="560"/>
      <c r="F44" s="560"/>
      <c r="G44" s="560"/>
      <c r="H44" s="560"/>
      <c r="I44" s="54"/>
      <c r="J44" s="560"/>
      <c r="K44" s="560"/>
      <c r="L44" s="560"/>
      <c r="M44" s="560"/>
    </row>
    <row r="45" spans="1:14" ht="15.75">
      <c r="A45" s="560"/>
      <c r="B45" s="560"/>
      <c r="C45" s="560"/>
      <c r="D45" s="560"/>
      <c r="E45" s="54"/>
      <c r="F45" s="54"/>
      <c r="G45" s="568"/>
      <c r="H45" s="568"/>
      <c r="I45" s="568"/>
      <c r="J45" s="568"/>
      <c r="K45" s="54"/>
      <c r="L45" s="54"/>
    </row>
    <row r="46" spans="1:14" ht="15.75">
      <c r="G46" s="54"/>
      <c r="H46" s="54"/>
      <c r="I46" s="54"/>
      <c r="J46" s="54"/>
      <c r="K46" s="54"/>
      <c r="L46" s="54"/>
      <c r="M46" s="54"/>
      <c r="N46" s="54"/>
    </row>
    <row r="69" spans="7:11">
      <c r="G69" s="53" t="s">
        <v>11</v>
      </c>
      <c r="H69" s="53"/>
      <c r="I69" s="53"/>
      <c r="J69" s="53"/>
      <c r="K69" s="53"/>
    </row>
  </sheetData>
  <mergeCells count="44">
    <mergeCell ref="A6:E6"/>
    <mergeCell ref="K6:N6"/>
    <mergeCell ref="F6:I6"/>
    <mergeCell ref="K5:O5"/>
    <mergeCell ref="A2:E2"/>
    <mergeCell ref="A3:E3"/>
    <mergeCell ref="A4:E4"/>
    <mergeCell ref="A5:E5"/>
    <mergeCell ref="K1:N1"/>
    <mergeCell ref="F2:J2"/>
    <mergeCell ref="K2:N2"/>
    <mergeCell ref="F3:J3"/>
    <mergeCell ref="K3:N3"/>
    <mergeCell ref="A45:D45"/>
    <mergeCell ref="A42:D42"/>
    <mergeCell ref="E42:H42"/>
    <mergeCell ref="G45:J45"/>
    <mergeCell ref="A37:D37"/>
    <mergeCell ref="A38:D38"/>
    <mergeCell ref="E38:H38"/>
    <mergeCell ref="J38:M38"/>
    <mergeCell ref="J41:M41"/>
    <mergeCell ref="A39:D39"/>
    <mergeCell ref="E39:H39"/>
    <mergeCell ref="J39:M39"/>
    <mergeCell ref="A40:D40"/>
    <mergeCell ref="E40:H40"/>
    <mergeCell ref="A44:D44"/>
    <mergeCell ref="E44:H44"/>
    <mergeCell ref="J44:M44"/>
    <mergeCell ref="A7:B7"/>
    <mergeCell ref="F7:I7"/>
    <mergeCell ref="K7:N7"/>
    <mergeCell ref="K26:N26"/>
    <mergeCell ref="A27:D27"/>
    <mergeCell ref="J40:M40"/>
    <mergeCell ref="A41:D41"/>
    <mergeCell ref="E41:H41"/>
    <mergeCell ref="J42:M42"/>
    <mergeCell ref="A43:D43"/>
    <mergeCell ref="E43:H43"/>
    <mergeCell ref="J43:M43"/>
    <mergeCell ref="B28:J28"/>
    <mergeCell ref="A30:K30"/>
  </mergeCells>
  <pageMargins left="0.70866141732283472" right="0.70866141732283472" top="0.74803149606299213" bottom="0.74803149606299213" header="0.31496062992125984" footer="0.31496062992125984"/>
  <pageSetup paperSize="9" scale="56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R65"/>
  <sheetViews>
    <sheetView workbookViewId="0">
      <pane ySplit="6" topLeftCell="A22" activePane="bottomLeft" state="frozen"/>
      <selection pane="bottomLeft" activeCell="H35" sqref="H35"/>
    </sheetView>
  </sheetViews>
  <sheetFormatPr defaultRowHeight="15"/>
  <cols>
    <col min="1" max="1" width="11.85546875" customWidth="1"/>
    <col min="2" max="2" width="43.28515625" customWidth="1"/>
    <col min="3" max="3" width="9.7109375" customWidth="1"/>
    <col min="7" max="7" width="12.85546875" customWidth="1"/>
    <col min="8" max="8" width="12.5703125" customWidth="1"/>
    <col min="11" max="11" width="7.85546875" customWidth="1"/>
  </cols>
  <sheetData>
    <row r="1" spans="1:17" ht="18.75">
      <c r="A1" s="572"/>
      <c r="B1" s="572"/>
      <c r="C1" s="572"/>
      <c r="D1" s="572"/>
      <c r="E1" s="572"/>
      <c r="F1" s="27"/>
      <c r="G1" s="27"/>
      <c r="H1" s="27"/>
      <c r="I1" s="28"/>
      <c r="J1" s="28"/>
      <c r="K1" s="28"/>
      <c r="L1" s="28"/>
      <c r="M1" s="28"/>
      <c r="N1" s="28"/>
      <c r="O1" s="28"/>
      <c r="P1" s="28"/>
      <c r="Q1" s="28"/>
    </row>
    <row r="2" spans="1:17" ht="18.75">
      <c r="A2" s="572"/>
      <c r="B2" s="572"/>
      <c r="C2" s="572"/>
      <c r="D2" s="572"/>
      <c r="E2" s="572"/>
      <c r="F2" s="27"/>
      <c r="G2" s="27"/>
      <c r="H2" s="27"/>
      <c r="I2" s="28"/>
      <c r="J2" s="28"/>
      <c r="K2" s="28"/>
      <c r="L2" s="28"/>
      <c r="M2" s="28"/>
      <c r="N2" s="28"/>
      <c r="O2" s="28"/>
      <c r="P2" s="28"/>
      <c r="Q2" s="28"/>
    </row>
    <row r="3" spans="1:17" ht="18.75">
      <c r="A3" s="91" t="s">
        <v>49</v>
      </c>
      <c r="B3" s="91"/>
      <c r="C3" s="91"/>
      <c r="D3" s="91"/>
      <c r="E3" s="91"/>
      <c r="F3" s="27"/>
      <c r="G3" s="27"/>
      <c r="H3" s="27"/>
      <c r="I3" s="28"/>
      <c r="J3" s="28"/>
      <c r="K3" s="28"/>
      <c r="L3" s="28"/>
      <c r="M3" s="28"/>
      <c r="N3" s="28"/>
      <c r="O3" s="28"/>
      <c r="P3" s="28"/>
      <c r="Q3" s="28"/>
    </row>
    <row r="4" spans="1:17" ht="19.5" thickBot="1">
      <c r="A4" s="29" t="s">
        <v>62</v>
      </c>
      <c r="B4" s="29"/>
      <c r="C4" s="29"/>
      <c r="D4" s="29"/>
      <c r="E4" s="29"/>
      <c r="F4" s="27"/>
      <c r="G4" s="27"/>
      <c r="H4" s="27"/>
      <c r="I4" s="28"/>
      <c r="J4" s="28"/>
      <c r="K4" s="28"/>
      <c r="L4" s="28"/>
      <c r="M4" s="28"/>
      <c r="N4" s="28"/>
      <c r="O4" s="28"/>
      <c r="P4" s="28"/>
      <c r="Q4" s="28"/>
    </row>
    <row r="5" spans="1:17" ht="33" customHeight="1" thickBot="1">
      <c r="A5" s="575" t="s">
        <v>0</v>
      </c>
      <c r="B5" s="570" t="s">
        <v>48</v>
      </c>
      <c r="C5" s="570" t="s">
        <v>2</v>
      </c>
      <c r="D5" s="573" t="s">
        <v>3</v>
      </c>
      <c r="E5" s="573"/>
      <c r="F5" s="574"/>
      <c r="G5" s="570" t="s">
        <v>7</v>
      </c>
    </row>
    <row r="6" spans="1:17" ht="23.25" customHeight="1" thickBot="1">
      <c r="A6" s="576"/>
      <c r="B6" s="571"/>
      <c r="C6" s="571"/>
      <c r="D6" s="30" t="s">
        <v>4</v>
      </c>
      <c r="E6" s="31" t="s">
        <v>5</v>
      </c>
      <c r="F6" s="30" t="s">
        <v>6</v>
      </c>
      <c r="G6" s="571"/>
    </row>
    <row r="7" spans="1:17" ht="24" customHeight="1" thickBot="1">
      <c r="A7" s="32"/>
      <c r="B7" s="33" t="s">
        <v>12</v>
      </c>
      <c r="C7" s="32"/>
      <c r="D7" s="34"/>
      <c r="E7" s="32"/>
      <c r="F7" s="34"/>
      <c r="G7" s="32"/>
    </row>
    <row r="8" spans="1:17" ht="30.75" thickBot="1">
      <c r="A8" s="23">
        <v>302</v>
      </c>
      <c r="B8" s="51" t="s">
        <v>71</v>
      </c>
      <c r="C8" s="23">
        <v>205</v>
      </c>
      <c r="D8" s="104">
        <v>8</v>
      </c>
      <c r="E8" s="89">
        <v>7</v>
      </c>
      <c r="F8" s="105">
        <v>25</v>
      </c>
      <c r="G8" s="89">
        <f>(D8+F8)*4+E8*9</f>
        <v>195</v>
      </c>
    </row>
    <row r="9" spans="1:17" ht="15.75" thickBot="1">
      <c r="A9" s="23" t="s">
        <v>240</v>
      </c>
      <c r="B9" s="35" t="s">
        <v>239</v>
      </c>
      <c r="C9" s="23">
        <v>200</v>
      </c>
      <c r="D9" s="104">
        <v>4</v>
      </c>
      <c r="E9" s="89">
        <v>3</v>
      </c>
      <c r="F9" s="104">
        <v>20</v>
      </c>
      <c r="G9" s="89">
        <f>(D9+F9)*4+E9*9</f>
        <v>123</v>
      </c>
    </row>
    <row r="10" spans="1:17" ht="15.75" thickBot="1">
      <c r="A10" s="38" t="s">
        <v>26</v>
      </c>
      <c r="B10" s="39" t="s">
        <v>294</v>
      </c>
      <c r="C10" s="40">
        <v>100</v>
      </c>
      <c r="D10" s="108">
        <v>3</v>
      </c>
      <c r="E10" s="109">
        <v>3</v>
      </c>
      <c r="F10" s="108">
        <v>5</v>
      </c>
      <c r="G10" s="107">
        <f>(D10+F10)*4+E10*9</f>
        <v>59</v>
      </c>
    </row>
    <row r="11" spans="1:17" ht="16.5" customHeight="1" thickBot="1">
      <c r="A11" s="23" t="s">
        <v>26</v>
      </c>
      <c r="B11" s="373" t="s">
        <v>156</v>
      </c>
      <c r="C11" s="23">
        <v>33.6</v>
      </c>
      <c r="D11" s="104">
        <v>2</v>
      </c>
      <c r="E11" s="89">
        <v>1</v>
      </c>
      <c r="F11" s="104">
        <v>14</v>
      </c>
      <c r="G11" s="89">
        <f>(D11+F11)*4+E11*9</f>
        <v>73</v>
      </c>
    </row>
    <row r="12" spans="1:17" ht="19.5" customHeight="1" thickBot="1">
      <c r="A12" s="59"/>
      <c r="B12" s="60" t="s">
        <v>8</v>
      </c>
      <c r="C12" s="209">
        <f>SUM(C8:C11)</f>
        <v>538.6</v>
      </c>
      <c r="D12" s="360">
        <f>SUM(D8:D11)</f>
        <v>17</v>
      </c>
      <c r="E12" s="360">
        <f>SUM(E8:E11)</f>
        <v>14</v>
      </c>
      <c r="F12" s="360">
        <f>SUM(F8:F11)</f>
        <v>64</v>
      </c>
      <c r="G12" s="361">
        <f>SUM(G8:G11)</f>
        <v>450</v>
      </c>
      <c r="H12" s="531">
        <f>D12/D12</f>
        <v>1</v>
      </c>
      <c r="I12" s="531">
        <f>E12/D12</f>
        <v>0.82352941176470584</v>
      </c>
      <c r="J12" s="531">
        <f>F12/D12</f>
        <v>3.7647058823529411</v>
      </c>
    </row>
    <row r="13" spans="1:17" ht="24" customHeight="1" thickBot="1">
      <c r="A13" s="41"/>
      <c r="B13" s="33" t="s">
        <v>60</v>
      </c>
      <c r="C13" s="42"/>
      <c r="D13" s="30"/>
      <c r="E13" s="31"/>
      <c r="F13" s="30"/>
      <c r="G13" s="31"/>
    </row>
    <row r="14" spans="1:17" ht="30.75" customHeight="1" thickBot="1">
      <c r="A14" s="23">
        <v>302</v>
      </c>
      <c r="B14" s="51" t="s">
        <v>71</v>
      </c>
      <c r="C14" s="23">
        <v>260</v>
      </c>
      <c r="D14" s="104">
        <v>9</v>
      </c>
      <c r="E14" s="89">
        <v>10</v>
      </c>
      <c r="F14" s="105">
        <v>31</v>
      </c>
      <c r="G14" s="89">
        <f>(D14+F14)*4+E14*9</f>
        <v>250</v>
      </c>
    </row>
    <row r="15" spans="1:17" ht="14.25" customHeight="1" thickBot="1">
      <c r="A15" s="23" t="s">
        <v>240</v>
      </c>
      <c r="B15" s="35" t="s">
        <v>239</v>
      </c>
      <c r="C15" s="23">
        <v>200</v>
      </c>
      <c r="D15" s="104">
        <v>4</v>
      </c>
      <c r="E15" s="89">
        <v>3</v>
      </c>
      <c r="F15" s="104">
        <v>20</v>
      </c>
      <c r="G15" s="89">
        <f>(D15+F15)*4+E15*9</f>
        <v>123</v>
      </c>
    </row>
    <row r="16" spans="1:17" ht="14.25" customHeight="1" thickBot="1">
      <c r="A16" s="38" t="s">
        <v>26</v>
      </c>
      <c r="B16" s="39" t="s">
        <v>294</v>
      </c>
      <c r="C16" s="40">
        <v>100</v>
      </c>
      <c r="D16" s="108">
        <v>3</v>
      </c>
      <c r="E16" s="109">
        <v>3</v>
      </c>
      <c r="F16" s="108">
        <v>5</v>
      </c>
      <c r="G16" s="107">
        <f>(D16+F16)*4+E16*9</f>
        <v>59</v>
      </c>
    </row>
    <row r="17" spans="1:10" ht="16.5" customHeight="1" thickBot="1">
      <c r="A17" s="23" t="s">
        <v>26</v>
      </c>
      <c r="B17" s="373" t="s">
        <v>156</v>
      </c>
      <c r="C17" s="23">
        <v>50.4</v>
      </c>
      <c r="D17" s="104">
        <v>3</v>
      </c>
      <c r="E17" s="89">
        <v>1</v>
      </c>
      <c r="F17" s="104">
        <v>21</v>
      </c>
      <c r="G17" s="89">
        <f>(D17+F17)*4+E17*9</f>
        <v>105</v>
      </c>
    </row>
    <row r="18" spans="1:10" ht="20.25" customHeight="1" thickBot="1">
      <c r="A18" s="64"/>
      <c r="B18" s="63" t="s">
        <v>8</v>
      </c>
      <c r="C18" s="160">
        <f>SUM(C14:C17)</f>
        <v>610.4</v>
      </c>
      <c r="D18" s="111">
        <f>SUM(D14:D17)</f>
        <v>19</v>
      </c>
      <c r="E18" s="111">
        <f>SUM(E14:E17)</f>
        <v>17</v>
      </c>
      <c r="F18" s="372">
        <f>SUM(F14:F17)</f>
        <v>77</v>
      </c>
      <c r="G18" s="117">
        <f>SUM(G14:G17)</f>
        <v>537</v>
      </c>
      <c r="H18" s="532">
        <f>D18/D18</f>
        <v>1</v>
      </c>
      <c r="I18" s="532">
        <f>E18/D18</f>
        <v>0.89473684210526316</v>
      </c>
      <c r="J18" s="532">
        <f>F18/D18</f>
        <v>4.0526315789473681</v>
      </c>
    </row>
    <row r="19" spans="1:10" ht="26.25" customHeight="1" thickBot="1">
      <c r="A19" s="41"/>
      <c r="B19" s="43" t="s">
        <v>9</v>
      </c>
      <c r="C19" s="41"/>
      <c r="D19" s="44"/>
      <c r="E19" s="41"/>
      <c r="F19" s="44"/>
      <c r="G19" s="41"/>
    </row>
    <row r="20" spans="1:10" ht="21" customHeight="1" thickBot="1">
      <c r="A20" s="23">
        <v>19</v>
      </c>
      <c r="B20" s="35" t="s">
        <v>28</v>
      </c>
      <c r="C20" s="23">
        <v>80</v>
      </c>
      <c r="D20" s="112">
        <v>3</v>
      </c>
      <c r="E20" s="89">
        <v>7</v>
      </c>
      <c r="F20" s="112">
        <v>4</v>
      </c>
      <c r="G20" s="89">
        <f t="shared" ref="G20:G26" si="0">(D20+F20)*4+E20*9</f>
        <v>91</v>
      </c>
    </row>
    <row r="21" spans="1:10" ht="30.75" thickBot="1">
      <c r="A21" s="23">
        <v>110</v>
      </c>
      <c r="B21" s="51" t="s">
        <v>356</v>
      </c>
      <c r="C21" s="23">
        <v>240</v>
      </c>
      <c r="D21" s="112">
        <v>4</v>
      </c>
      <c r="E21" s="89">
        <v>3</v>
      </c>
      <c r="F21" s="112">
        <v>6</v>
      </c>
      <c r="G21" s="89">
        <f t="shared" si="0"/>
        <v>67</v>
      </c>
    </row>
    <row r="22" spans="1:10" ht="15.75" thickBot="1">
      <c r="A22" s="23">
        <v>451</v>
      </c>
      <c r="B22" s="35" t="s">
        <v>73</v>
      </c>
      <c r="C22" s="23">
        <v>100</v>
      </c>
      <c r="D22" s="104">
        <v>9</v>
      </c>
      <c r="E22" s="89">
        <v>10</v>
      </c>
      <c r="F22" s="104">
        <v>4</v>
      </c>
      <c r="G22" s="89">
        <f t="shared" si="0"/>
        <v>142</v>
      </c>
    </row>
    <row r="23" spans="1:10" ht="18" customHeight="1" thickBot="1">
      <c r="A23" s="26">
        <v>518</v>
      </c>
      <c r="B23" s="45" t="s">
        <v>74</v>
      </c>
      <c r="C23" s="26">
        <v>180</v>
      </c>
      <c r="D23" s="113">
        <v>6</v>
      </c>
      <c r="E23" s="114">
        <v>7</v>
      </c>
      <c r="F23" s="113">
        <v>44</v>
      </c>
      <c r="G23" s="89">
        <f t="shared" si="0"/>
        <v>263</v>
      </c>
    </row>
    <row r="24" spans="1:10" ht="20.25" customHeight="1" thickBot="1">
      <c r="A24" s="87">
        <v>638</v>
      </c>
      <c r="B24" s="35" t="s">
        <v>147</v>
      </c>
      <c r="C24" s="23">
        <v>200</v>
      </c>
      <c r="D24" s="104">
        <v>0</v>
      </c>
      <c r="E24" s="89">
        <v>0</v>
      </c>
      <c r="F24" s="104">
        <v>25</v>
      </c>
      <c r="G24" s="107">
        <f t="shared" si="0"/>
        <v>100</v>
      </c>
    </row>
    <row r="25" spans="1:10" ht="15.75" thickBot="1">
      <c r="A25" s="23" t="s">
        <v>26</v>
      </c>
      <c r="B25" s="35" t="s">
        <v>75</v>
      </c>
      <c r="C25" s="23">
        <v>33</v>
      </c>
      <c r="D25" s="89">
        <v>2</v>
      </c>
      <c r="E25" s="89">
        <v>1</v>
      </c>
      <c r="F25" s="89">
        <v>14</v>
      </c>
      <c r="G25" s="89">
        <f t="shared" si="0"/>
        <v>73</v>
      </c>
    </row>
    <row r="26" spans="1:10" ht="15.75" thickBot="1">
      <c r="A26" s="23" t="s">
        <v>26</v>
      </c>
      <c r="B26" s="35" t="s">
        <v>27</v>
      </c>
      <c r="C26" s="23">
        <v>30.8</v>
      </c>
      <c r="D26" s="89">
        <v>2</v>
      </c>
      <c r="E26" s="89">
        <v>1</v>
      </c>
      <c r="F26" s="89">
        <v>12</v>
      </c>
      <c r="G26" s="89">
        <f t="shared" si="0"/>
        <v>65</v>
      </c>
    </row>
    <row r="27" spans="1:10" ht="16.5" customHeight="1" thickBot="1">
      <c r="A27" s="59"/>
      <c r="B27" s="60" t="s">
        <v>8</v>
      </c>
      <c r="C27" s="115">
        <f>SUM(C20:C26)</f>
        <v>863.8</v>
      </c>
      <c r="D27" s="115">
        <f>SUM(D20:D26)</f>
        <v>26</v>
      </c>
      <c r="E27" s="115">
        <f>SUM(E20:E26)</f>
        <v>29</v>
      </c>
      <c r="F27" s="115">
        <f>SUM(F20:F26)</f>
        <v>109</v>
      </c>
      <c r="G27" s="115">
        <f>SUM(G20:G26)</f>
        <v>801</v>
      </c>
      <c r="H27" s="533">
        <f>D27/D27</f>
        <v>1</v>
      </c>
      <c r="I27" s="531">
        <f>E27/D27</f>
        <v>1.1153846153846154</v>
      </c>
      <c r="J27" s="531">
        <f>F27/D27</f>
        <v>4.1923076923076925</v>
      </c>
    </row>
    <row r="28" spans="1:10" ht="25.5" customHeight="1" thickBot="1">
      <c r="A28" s="32"/>
      <c r="B28" s="33" t="s">
        <v>61</v>
      </c>
      <c r="C28" s="32"/>
      <c r="D28" s="34"/>
      <c r="E28" s="32"/>
      <c r="F28" s="34"/>
      <c r="G28" s="32"/>
    </row>
    <row r="29" spans="1:10" ht="17.25" customHeight="1" thickBot="1">
      <c r="A29" s="23">
        <v>19</v>
      </c>
      <c r="B29" s="35" t="s">
        <v>28</v>
      </c>
      <c r="C29" s="23">
        <v>110</v>
      </c>
      <c r="D29" s="112">
        <v>5</v>
      </c>
      <c r="E29" s="89">
        <v>8</v>
      </c>
      <c r="F29" s="112">
        <v>5</v>
      </c>
      <c r="G29" s="89">
        <f t="shared" ref="G29:G35" si="1">(D29+F29)*4+E29*9</f>
        <v>112</v>
      </c>
    </row>
    <row r="30" spans="1:10" ht="30.75" thickBot="1">
      <c r="A30" s="23">
        <v>110</v>
      </c>
      <c r="B30" s="51" t="s">
        <v>357</v>
      </c>
      <c r="C30" s="23">
        <v>295</v>
      </c>
      <c r="D30" s="112">
        <v>6</v>
      </c>
      <c r="E30" s="89">
        <v>8</v>
      </c>
      <c r="F30" s="112">
        <v>15</v>
      </c>
      <c r="G30" s="89">
        <f t="shared" si="1"/>
        <v>156</v>
      </c>
    </row>
    <row r="31" spans="1:10" ht="15.75" thickBot="1">
      <c r="A31" s="23">
        <v>451</v>
      </c>
      <c r="B31" s="35" t="s">
        <v>73</v>
      </c>
      <c r="C31" s="23">
        <v>110</v>
      </c>
      <c r="D31" s="104">
        <v>11</v>
      </c>
      <c r="E31" s="89">
        <v>11</v>
      </c>
      <c r="F31" s="104">
        <v>4</v>
      </c>
      <c r="G31" s="89">
        <f t="shared" si="1"/>
        <v>159</v>
      </c>
    </row>
    <row r="32" spans="1:10" ht="24.75" customHeight="1" thickBot="1">
      <c r="A32" s="26">
        <v>518</v>
      </c>
      <c r="B32" s="45" t="s">
        <v>74</v>
      </c>
      <c r="C32" s="26">
        <v>200</v>
      </c>
      <c r="D32" s="113">
        <v>7</v>
      </c>
      <c r="E32" s="114">
        <v>7</v>
      </c>
      <c r="F32" s="113">
        <v>49</v>
      </c>
      <c r="G32" s="89">
        <f t="shared" si="1"/>
        <v>287</v>
      </c>
    </row>
    <row r="33" spans="1:18" ht="15.75" thickBot="1">
      <c r="A33" s="87">
        <v>638</v>
      </c>
      <c r="B33" s="35" t="s">
        <v>147</v>
      </c>
      <c r="C33" s="23">
        <v>200</v>
      </c>
      <c r="D33" s="104">
        <v>0</v>
      </c>
      <c r="E33" s="89">
        <v>0</v>
      </c>
      <c r="F33" s="104">
        <v>25</v>
      </c>
      <c r="G33" s="107">
        <f t="shared" si="1"/>
        <v>100</v>
      </c>
    </row>
    <row r="34" spans="1:18" ht="15.75" thickBot="1">
      <c r="A34" s="23" t="s">
        <v>26</v>
      </c>
      <c r="B34" s="35" t="s">
        <v>75</v>
      </c>
      <c r="C34" s="36">
        <v>56.3</v>
      </c>
      <c r="D34" s="106">
        <v>3</v>
      </c>
      <c r="E34" s="107">
        <v>1</v>
      </c>
      <c r="F34" s="106">
        <v>21</v>
      </c>
      <c r="G34" s="107">
        <f t="shared" si="1"/>
        <v>105</v>
      </c>
    </row>
    <row r="35" spans="1:18" ht="15.75" thickBot="1">
      <c r="A35" s="23" t="s">
        <v>26</v>
      </c>
      <c r="B35" s="35" t="s">
        <v>27</v>
      </c>
      <c r="C35" s="23">
        <v>33.6</v>
      </c>
      <c r="D35" s="89">
        <v>2</v>
      </c>
      <c r="E35" s="89">
        <v>1</v>
      </c>
      <c r="F35" s="89">
        <v>14</v>
      </c>
      <c r="G35" s="89">
        <f t="shared" si="1"/>
        <v>73</v>
      </c>
    </row>
    <row r="36" spans="1:18" ht="15.75" thickBot="1">
      <c r="A36" s="64"/>
      <c r="B36" s="63" t="s">
        <v>8</v>
      </c>
      <c r="C36" s="65">
        <v>940</v>
      </c>
      <c r="D36" s="116">
        <f>SUM(D29:D35)</f>
        <v>34</v>
      </c>
      <c r="E36" s="117">
        <f>SUM(E29:E35)</f>
        <v>36</v>
      </c>
      <c r="F36" s="116">
        <f>SUM(F29:F35)</f>
        <v>133</v>
      </c>
      <c r="G36" s="117">
        <f>SUM(G29:G35)</f>
        <v>992</v>
      </c>
      <c r="H36" s="534">
        <f>D36/D36</f>
        <v>1</v>
      </c>
      <c r="I36" s="532">
        <f>E36/D36</f>
        <v>1.0588235294117647</v>
      </c>
      <c r="J36" s="532">
        <f>F36/E36</f>
        <v>3.6944444444444446</v>
      </c>
    </row>
    <row r="37" spans="1:18" ht="6.75" customHeight="1">
      <c r="A37" s="32"/>
      <c r="B37" s="46"/>
      <c r="C37" s="46"/>
      <c r="D37" s="47"/>
      <c r="E37" s="46"/>
      <c r="F37" s="47"/>
      <c r="G37" s="46"/>
      <c r="H37" s="12"/>
    </row>
    <row r="38" spans="1:18" ht="6" customHeight="1" thickBot="1">
      <c r="A38" s="32"/>
      <c r="B38" s="46"/>
      <c r="C38" s="46"/>
      <c r="D38" s="47"/>
      <c r="E38" s="46"/>
      <c r="F38" s="47"/>
      <c r="G38" s="46"/>
      <c r="H38" s="12"/>
    </row>
    <row r="39" spans="1:18" ht="15.75" thickBot="1">
      <c r="A39" s="66"/>
      <c r="B39" s="66" t="s">
        <v>36</v>
      </c>
      <c r="C39" s="119">
        <f>C27+C12</f>
        <v>1402.4</v>
      </c>
      <c r="D39" s="118">
        <f>D27+D12</f>
        <v>43</v>
      </c>
      <c r="E39" s="119">
        <f>E27+E12</f>
        <v>43</v>
      </c>
      <c r="F39" s="119">
        <f>F27+F12</f>
        <v>173</v>
      </c>
      <c r="G39" s="536">
        <f>G27+G12</f>
        <v>1251</v>
      </c>
      <c r="H39" s="535">
        <f>D39/D39</f>
        <v>1</v>
      </c>
      <c r="I39" s="535">
        <f>E39/D39</f>
        <v>1</v>
      </c>
      <c r="J39" s="535">
        <f>F39/D39</f>
        <v>4.0232558139534884</v>
      </c>
    </row>
    <row r="40" spans="1:18" ht="15.75" thickBot="1">
      <c r="A40" s="62"/>
      <c r="B40" s="63" t="s">
        <v>63</v>
      </c>
      <c r="C40" s="370">
        <f>C36+C18</f>
        <v>1550.4</v>
      </c>
      <c r="D40" s="371">
        <f>D36+D18</f>
        <v>53</v>
      </c>
      <c r="E40" s="371">
        <f>E36+E18</f>
        <v>53</v>
      </c>
      <c r="F40" s="371">
        <f>F36+F18</f>
        <v>210</v>
      </c>
      <c r="G40" s="371">
        <f>G36+G18</f>
        <v>1529</v>
      </c>
      <c r="H40" s="537">
        <f>D40/D40</f>
        <v>1</v>
      </c>
      <c r="I40" s="537">
        <f>E40/D40</f>
        <v>1</v>
      </c>
      <c r="J40" s="537">
        <f>F40/D40</f>
        <v>3.9622641509433962</v>
      </c>
    </row>
    <row r="41" spans="1:18">
      <c r="A41" s="28"/>
      <c r="B41" s="359"/>
      <c r="C41" s="359"/>
      <c r="D41" s="359"/>
      <c r="E41" s="359"/>
      <c r="F41" s="359"/>
      <c r="G41" s="359"/>
      <c r="H41" s="359"/>
      <c r="I41" s="359"/>
      <c r="J41" s="359"/>
      <c r="K41" s="359"/>
      <c r="L41" s="359"/>
      <c r="M41" s="359"/>
      <c r="N41" s="359"/>
      <c r="O41" s="48"/>
      <c r="P41" s="48"/>
      <c r="Q41" s="49"/>
      <c r="R41" s="12"/>
    </row>
    <row r="42" spans="1:18"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</row>
    <row r="43" spans="1:18"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</row>
    <row r="44" spans="1:18"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</row>
    <row r="45" spans="1:18"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</row>
    <row r="46" spans="1:18"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</row>
    <row r="47" spans="1:18"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</row>
    <row r="48" spans="1:18"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</row>
    <row r="49" spans="2:18"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</row>
    <row r="50" spans="2:18"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</row>
    <row r="51" spans="2:18"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</row>
    <row r="52" spans="2:18"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</row>
    <row r="53" spans="2:18"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</row>
    <row r="54" spans="2:18"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</row>
    <row r="55" spans="2:18"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</row>
    <row r="56" spans="2:18"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</row>
    <row r="57" spans="2:18"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</row>
    <row r="58" spans="2:18"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</row>
    <row r="59" spans="2:18"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</row>
    <row r="60" spans="2:18"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</row>
    <row r="61" spans="2:18"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</row>
    <row r="62" spans="2:18"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</row>
    <row r="63" spans="2:18"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</row>
    <row r="64" spans="2:18">
      <c r="B64" s="12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</row>
    <row r="65" spans="2:18">
      <c r="B65" s="12"/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</row>
  </sheetData>
  <mergeCells count="7">
    <mergeCell ref="G5:G6"/>
    <mergeCell ref="A1:E1"/>
    <mergeCell ref="D5:F5"/>
    <mergeCell ref="A5:A6"/>
    <mergeCell ref="B5:B6"/>
    <mergeCell ref="C5:C6"/>
    <mergeCell ref="A2:E2"/>
  </mergeCells>
  <pageMargins left="0.59055118110236227" right="0.11811023622047245" top="0.19685039370078741" bottom="0.19685039370078741" header="0" footer="0"/>
  <pageSetup paperSize="9" scale="9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J62"/>
  <sheetViews>
    <sheetView zoomScaleNormal="100" workbookViewId="0">
      <pane ySplit="6" topLeftCell="A19" activePane="bottomLeft" state="frozen"/>
      <selection pane="bottomLeft" activeCell="F27" sqref="F27"/>
    </sheetView>
  </sheetViews>
  <sheetFormatPr defaultRowHeight="15"/>
  <cols>
    <col min="1" max="1" width="11.28515625" customWidth="1"/>
    <col min="2" max="2" width="44.140625" customWidth="1"/>
    <col min="3" max="3" width="9.7109375" customWidth="1"/>
    <col min="7" max="7" width="12.85546875" customWidth="1"/>
    <col min="10" max="10" width="9.5703125" bestFit="1" customWidth="1"/>
  </cols>
  <sheetData>
    <row r="1" spans="1:10" ht="18.75">
      <c r="A1" s="572"/>
      <c r="B1" s="572"/>
      <c r="C1" s="572"/>
      <c r="D1" s="572"/>
      <c r="E1" s="572"/>
      <c r="F1" s="27"/>
      <c r="G1" s="27"/>
    </row>
    <row r="2" spans="1:10" ht="18.75">
      <c r="A2" s="572"/>
      <c r="B2" s="572"/>
      <c r="C2" s="91"/>
      <c r="D2" s="91"/>
      <c r="E2" s="91"/>
      <c r="F2" s="27"/>
      <c r="G2" s="27"/>
    </row>
    <row r="3" spans="1:10" ht="18.75">
      <c r="A3" s="572" t="s">
        <v>50</v>
      </c>
      <c r="B3" s="572"/>
      <c r="C3" s="91"/>
      <c r="D3" s="91"/>
      <c r="E3" s="91"/>
      <c r="F3" s="27"/>
      <c r="G3" s="27"/>
    </row>
    <row r="4" spans="1:10" ht="19.5" thickBot="1">
      <c r="A4" s="29" t="s">
        <v>62</v>
      </c>
      <c r="B4" s="29"/>
      <c r="C4" s="29"/>
      <c r="D4" s="29"/>
      <c r="E4" s="29"/>
      <c r="F4" s="27"/>
      <c r="G4" s="27"/>
    </row>
    <row r="5" spans="1:10" ht="33" customHeight="1" thickBot="1">
      <c r="A5" s="575" t="s">
        <v>0</v>
      </c>
      <c r="B5" s="570" t="s">
        <v>1</v>
      </c>
      <c r="C5" s="570" t="s">
        <v>2</v>
      </c>
      <c r="D5" s="573" t="s">
        <v>3</v>
      </c>
      <c r="E5" s="573"/>
      <c r="F5" s="574"/>
      <c r="G5" s="570" t="s">
        <v>7</v>
      </c>
    </row>
    <row r="6" spans="1:10" ht="23.25" customHeight="1" thickBot="1">
      <c r="A6" s="576"/>
      <c r="B6" s="571"/>
      <c r="C6" s="571"/>
      <c r="D6" s="30" t="s">
        <v>4</v>
      </c>
      <c r="E6" s="31" t="s">
        <v>5</v>
      </c>
      <c r="F6" s="30" t="s">
        <v>6</v>
      </c>
      <c r="G6" s="571"/>
    </row>
    <row r="7" spans="1:10" ht="24" customHeight="1" thickBot="1">
      <c r="A7" s="32"/>
      <c r="B7" s="33" t="s">
        <v>12</v>
      </c>
      <c r="C7" s="32"/>
      <c r="D7" s="34"/>
      <c r="E7" s="32"/>
      <c r="F7" s="34"/>
      <c r="G7" s="32"/>
    </row>
    <row r="8" spans="1:10" ht="30.75" thickBot="1">
      <c r="A8" s="10" t="s">
        <v>87</v>
      </c>
      <c r="B8" s="25" t="s">
        <v>102</v>
      </c>
      <c r="C8" s="23">
        <v>305</v>
      </c>
      <c r="D8" s="104">
        <v>18</v>
      </c>
      <c r="E8" s="89">
        <v>19</v>
      </c>
      <c r="F8" s="105">
        <v>41</v>
      </c>
      <c r="G8" s="121">
        <f>(F8+D8)*4+E8*9</f>
        <v>407</v>
      </c>
    </row>
    <row r="9" spans="1:10" ht="15.75" thickBot="1">
      <c r="A9" s="23" t="s">
        <v>249</v>
      </c>
      <c r="B9" s="35" t="s">
        <v>250</v>
      </c>
      <c r="C9" s="23">
        <v>200</v>
      </c>
      <c r="D9" s="104">
        <v>2</v>
      </c>
      <c r="E9" s="89">
        <v>2</v>
      </c>
      <c r="F9" s="105">
        <v>21</v>
      </c>
      <c r="G9" s="121">
        <f>(D9+F9)*4+E9*9</f>
        <v>110</v>
      </c>
    </row>
    <row r="10" spans="1:10" ht="15.75" thickBot="1">
      <c r="A10" s="23" t="s">
        <v>26</v>
      </c>
      <c r="B10" s="362" t="s">
        <v>156</v>
      </c>
      <c r="C10" s="363">
        <v>37</v>
      </c>
      <c r="D10" s="364">
        <v>2</v>
      </c>
      <c r="E10" s="364">
        <v>1</v>
      </c>
      <c r="F10" s="364">
        <v>14</v>
      </c>
      <c r="G10" s="365">
        <f>(D10+F10)*4+E10*9</f>
        <v>73</v>
      </c>
    </row>
    <row r="11" spans="1:10" ht="16.5" customHeight="1" thickBot="1">
      <c r="A11" s="23" t="s">
        <v>26</v>
      </c>
      <c r="B11" s="35" t="s">
        <v>368</v>
      </c>
      <c r="C11" s="23">
        <v>12</v>
      </c>
      <c r="D11" s="104">
        <v>1</v>
      </c>
      <c r="E11" s="89">
        <v>0</v>
      </c>
      <c r="F11" s="104">
        <v>24</v>
      </c>
      <c r="G11" s="89">
        <f>(D11+F11)*4+E11*9</f>
        <v>100</v>
      </c>
    </row>
    <row r="12" spans="1:10" ht="19.5" customHeight="1" thickBot="1">
      <c r="A12" s="59"/>
      <c r="B12" s="60" t="s">
        <v>8</v>
      </c>
      <c r="C12" s="209">
        <f>SUM(C8:C11)</f>
        <v>554</v>
      </c>
      <c r="D12" s="209">
        <f>SUM(D8:D11)</f>
        <v>23</v>
      </c>
      <c r="E12" s="209">
        <f>SUM(E8:E11)</f>
        <v>22</v>
      </c>
      <c r="F12" s="209">
        <f>SUM(F8:F11)</f>
        <v>100</v>
      </c>
      <c r="G12" s="366">
        <f>SUM(G8:G11)</f>
        <v>690</v>
      </c>
      <c r="H12" s="538">
        <f>D12/D12</f>
        <v>1</v>
      </c>
      <c r="I12" s="538">
        <f>E12/D12</f>
        <v>0.95652173913043481</v>
      </c>
      <c r="J12" s="538">
        <f>F12/D12</f>
        <v>4.3478260869565215</v>
      </c>
    </row>
    <row r="13" spans="1:10" ht="24" customHeight="1" thickBot="1">
      <c r="A13" s="41"/>
      <c r="B13" s="33" t="s">
        <v>60</v>
      </c>
      <c r="C13" s="42"/>
      <c r="D13" s="30"/>
      <c r="E13" s="31"/>
      <c r="F13" s="30"/>
      <c r="G13" s="31"/>
    </row>
    <row r="14" spans="1:10" ht="27.75" customHeight="1" thickBot="1">
      <c r="A14" s="10" t="s">
        <v>87</v>
      </c>
      <c r="B14" s="25" t="s">
        <v>102</v>
      </c>
      <c r="C14" s="23">
        <v>375</v>
      </c>
      <c r="D14" s="104">
        <v>19</v>
      </c>
      <c r="E14" s="89">
        <v>21</v>
      </c>
      <c r="F14" s="105">
        <v>45</v>
      </c>
      <c r="G14" s="121">
        <f>(F14+D14)*4+E14*9</f>
        <v>445</v>
      </c>
    </row>
    <row r="15" spans="1:10" ht="17.25" customHeight="1" thickBot="1">
      <c r="A15" s="23" t="s">
        <v>249</v>
      </c>
      <c r="B15" s="35" t="s">
        <v>250</v>
      </c>
      <c r="C15" s="23">
        <v>200</v>
      </c>
      <c r="D15" s="104">
        <v>2</v>
      </c>
      <c r="E15" s="89">
        <v>2</v>
      </c>
      <c r="F15" s="105">
        <v>21</v>
      </c>
      <c r="G15" s="121">
        <f>(D15+F15)*4+E15*9</f>
        <v>110</v>
      </c>
    </row>
    <row r="16" spans="1:10" ht="17.25" customHeight="1" thickBot="1">
      <c r="A16" s="23" t="s">
        <v>26</v>
      </c>
      <c r="B16" s="373" t="s">
        <v>156</v>
      </c>
      <c r="C16" s="23">
        <v>37</v>
      </c>
      <c r="D16" s="104">
        <v>2</v>
      </c>
      <c r="E16" s="89">
        <v>1</v>
      </c>
      <c r="F16" s="104">
        <v>14</v>
      </c>
      <c r="G16" s="89">
        <f>(D16+F16)*4+E16*9</f>
        <v>73</v>
      </c>
    </row>
    <row r="17" spans="1:10" ht="19.5" customHeight="1" thickBot="1">
      <c r="A17" s="23" t="s">
        <v>26</v>
      </c>
      <c r="B17" s="35" t="s">
        <v>368</v>
      </c>
      <c r="C17" s="23">
        <v>12</v>
      </c>
      <c r="D17" s="104">
        <v>1</v>
      </c>
      <c r="E17" s="89">
        <v>0</v>
      </c>
      <c r="F17" s="104">
        <v>24</v>
      </c>
      <c r="G17" s="89">
        <f>(D17+F17)*4+E17*9</f>
        <v>100</v>
      </c>
    </row>
    <row r="18" spans="1:10" ht="18" customHeight="1" thickBot="1">
      <c r="A18" s="67"/>
      <c r="B18" s="68" t="s">
        <v>8</v>
      </c>
      <c r="C18" s="208">
        <f>SUM(C14:C17)</f>
        <v>624</v>
      </c>
      <c r="D18" s="208">
        <f>SUM(D14:D17)</f>
        <v>24</v>
      </c>
      <c r="E18" s="208">
        <f>SUM(E14:E17)</f>
        <v>24</v>
      </c>
      <c r="F18" s="208">
        <f>SUM(F14:F17)</f>
        <v>104</v>
      </c>
      <c r="G18" s="367">
        <f>SUM(G14:G17)</f>
        <v>728</v>
      </c>
      <c r="H18" s="539">
        <f>D18/D18</f>
        <v>1</v>
      </c>
      <c r="I18" s="539">
        <f>E18/D18</f>
        <v>1</v>
      </c>
      <c r="J18" s="539">
        <f>F18/D18</f>
        <v>4.333333333333333</v>
      </c>
    </row>
    <row r="19" spans="1:10" ht="27.75" customHeight="1" thickBot="1">
      <c r="A19" s="41"/>
      <c r="B19" s="43" t="s">
        <v>9</v>
      </c>
      <c r="C19" s="41"/>
      <c r="D19" s="44"/>
      <c r="E19" s="41"/>
      <c r="F19" s="44"/>
      <c r="G19" s="41"/>
    </row>
    <row r="20" spans="1:10" ht="16.5" customHeight="1" thickBot="1">
      <c r="A20" s="31">
        <v>139</v>
      </c>
      <c r="B20" s="6" t="s">
        <v>358</v>
      </c>
      <c r="C20" s="10">
        <v>285</v>
      </c>
      <c r="D20" s="104">
        <v>6</v>
      </c>
      <c r="E20" s="89">
        <v>8</v>
      </c>
      <c r="F20" s="104">
        <v>13</v>
      </c>
      <c r="G20" s="121">
        <f t="shared" ref="G20:G25" si="0">(D20+F20)*4+E20*9</f>
        <v>148</v>
      </c>
    </row>
    <row r="21" spans="1:10" ht="14.25" customHeight="1" thickBot="1">
      <c r="A21" s="41" t="s">
        <v>336</v>
      </c>
      <c r="B21" s="35" t="s">
        <v>335</v>
      </c>
      <c r="C21" s="31">
        <v>100</v>
      </c>
      <c r="D21" s="146">
        <v>9</v>
      </c>
      <c r="E21" s="147">
        <v>11</v>
      </c>
      <c r="F21" s="146">
        <v>21</v>
      </c>
      <c r="G21" s="121">
        <f t="shared" si="0"/>
        <v>219</v>
      </c>
    </row>
    <row r="22" spans="1:10" ht="16.5" customHeight="1" thickBot="1">
      <c r="A22" s="23" t="s">
        <v>77</v>
      </c>
      <c r="B22" s="51" t="s">
        <v>78</v>
      </c>
      <c r="C22" s="23">
        <v>200</v>
      </c>
      <c r="D22" s="104">
        <v>11</v>
      </c>
      <c r="E22" s="89">
        <v>9</v>
      </c>
      <c r="F22" s="104">
        <v>50</v>
      </c>
      <c r="G22" s="121">
        <f t="shared" si="0"/>
        <v>325</v>
      </c>
    </row>
    <row r="23" spans="1:10" ht="15.75" customHeight="1" thickBot="1">
      <c r="A23" s="26" t="s">
        <v>263</v>
      </c>
      <c r="B23" s="35" t="s">
        <v>264</v>
      </c>
      <c r="C23" s="23">
        <v>200</v>
      </c>
      <c r="D23" s="104">
        <v>0.6</v>
      </c>
      <c r="E23" s="89">
        <v>0</v>
      </c>
      <c r="F23" s="104">
        <v>3.9</v>
      </c>
      <c r="G23" s="121">
        <f t="shared" si="0"/>
        <v>18</v>
      </c>
    </row>
    <row r="24" spans="1:10" ht="15.75" thickBot="1">
      <c r="A24" s="23" t="s">
        <v>26</v>
      </c>
      <c r="B24" s="35" t="s">
        <v>75</v>
      </c>
      <c r="C24" s="23">
        <v>25.5</v>
      </c>
      <c r="D24" s="104">
        <v>1</v>
      </c>
      <c r="E24" s="89">
        <v>0</v>
      </c>
      <c r="F24" s="104">
        <v>9</v>
      </c>
      <c r="G24" s="121">
        <f t="shared" si="0"/>
        <v>40</v>
      </c>
    </row>
    <row r="25" spans="1:10" ht="15.75" thickBot="1">
      <c r="A25" s="23" t="s">
        <v>26</v>
      </c>
      <c r="B25" s="35" t="s">
        <v>27</v>
      </c>
      <c r="C25" s="23">
        <v>18.5</v>
      </c>
      <c r="D25" s="104">
        <v>1</v>
      </c>
      <c r="E25" s="89">
        <v>0</v>
      </c>
      <c r="F25" s="104">
        <v>7</v>
      </c>
      <c r="G25" s="121">
        <f t="shared" si="0"/>
        <v>32</v>
      </c>
    </row>
    <row r="26" spans="1:10" ht="24" customHeight="1" thickBot="1">
      <c r="A26" s="59"/>
      <c r="B26" s="60" t="s">
        <v>8</v>
      </c>
      <c r="C26" s="115">
        <f>SUM(C20:C25)</f>
        <v>829</v>
      </c>
      <c r="D26" s="115">
        <f>SUM(D20:D25)</f>
        <v>28.6</v>
      </c>
      <c r="E26" s="115">
        <f>SUM(E20:E25)</f>
        <v>28</v>
      </c>
      <c r="F26" s="115">
        <f>SUM(F20:F25)</f>
        <v>103.9</v>
      </c>
      <c r="G26" s="115">
        <f>SUM(G20:G25)</f>
        <v>782</v>
      </c>
      <c r="H26" s="531">
        <f>D26/D26</f>
        <v>1</v>
      </c>
      <c r="I26" s="531">
        <f>E26/D26</f>
        <v>0.97902097902097895</v>
      </c>
      <c r="J26" s="531">
        <f>F26/D26</f>
        <v>3.6328671328671329</v>
      </c>
    </row>
    <row r="27" spans="1:10" ht="25.5" customHeight="1" thickBot="1">
      <c r="A27" s="32"/>
      <c r="B27" s="33" t="s">
        <v>61</v>
      </c>
      <c r="C27" s="32"/>
      <c r="D27" s="34"/>
      <c r="E27" s="32"/>
      <c r="F27" s="34"/>
      <c r="G27" s="32"/>
    </row>
    <row r="28" spans="1:10" ht="17.25" customHeight="1" thickBot="1">
      <c r="A28" s="23">
        <v>139</v>
      </c>
      <c r="B28" s="6" t="s">
        <v>358</v>
      </c>
      <c r="C28" s="10">
        <v>285</v>
      </c>
      <c r="D28" s="104">
        <v>6</v>
      </c>
      <c r="E28" s="89">
        <v>8</v>
      </c>
      <c r="F28" s="104">
        <v>13</v>
      </c>
      <c r="G28" s="121">
        <f t="shared" ref="G28:G33" si="1">(D28+F28)*4+E28*9</f>
        <v>148</v>
      </c>
    </row>
    <row r="29" spans="1:10" ht="19.5" customHeight="1" thickBot="1">
      <c r="A29" s="41" t="s">
        <v>336</v>
      </c>
      <c r="B29" s="35" t="s">
        <v>335</v>
      </c>
      <c r="C29" s="31">
        <v>120</v>
      </c>
      <c r="D29" s="146">
        <v>9</v>
      </c>
      <c r="E29" s="147">
        <v>11</v>
      </c>
      <c r="F29" s="146">
        <v>21</v>
      </c>
      <c r="G29" s="121">
        <f t="shared" si="1"/>
        <v>219</v>
      </c>
    </row>
    <row r="30" spans="1:10" ht="16.5" customHeight="1" thickBot="1">
      <c r="A30" s="23" t="s">
        <v>77</v>
      </c>
      <c r="B30" s="51" t="s">
        <v>78</v>
      </c>
      <c r="C30" s="23">
        <v>200</v>
      </c>
      <c r="D30" s="104">
        <v>11</v>
      </c>
      <c r="E30" s="89">
        <v>9</v>
      </c>
      <c r="F30" s="104">
        <v>50</v>
      </c>
      <c r="G30" s="89">
        <f t="shared" si="1"/>
        <v>325</v>
      </c>
    </row>
    <row r="31" spans="1:10" ht="15.75" customHeight="1" thickBot="1">
      <c r="A31" s="26" t="s">
        <v>263</v>
      </c>
      <c r="B31" s="35" t="s">
        <v>264</v>
      </c>
      <c r="C31" s="23">
        <v>200</v>
      </c>
      <c r="D31" s="104">
        <v>0.6</v>
      </c>
      <c r="E31" s="89">
        <v>0</v>
      </c>
      <c r="F31" s="104">
        <v>3.9</v>
      </c>
      <c r="G31" s="89">
        <f t="shared" si="1"/>
        <v>18</v>
      </c>
    </row>
    <row r="32" spans="1:10" ht="15.75" thickBot="1">
      <c r="A32" s="23" t="s">
        <v>26</v>
      </c>
      <c r="B32" s="35" t="s">
        <v>75</v>
      </c>
      <c r="C32" s="363">
        <v>49.2</v>
      </c>
      <c r="D32" s="364">
        <v>3</v>
      </c>
      <c r="E32" s="364">
        <v>1</v>
      </c>
      <c r="F32" s="364">
        <v>20</v>
      </c>
      <c r="G32" s="365">
        <f t="shared" si="1"/>
        <v>101</v>
      </c>
    </row>
    <row r="33" spans="1:10" ht="15" customHeight="1" thickBot="1">
      <c r="A33" s="23" t="s">
        <v>26</v>
      </c>
      <c r="B33" s="35" t="s">
        <v>27</v>
      </c>
      <c r="C33" s="363">
        <v>37</v>
      </c>
      <c r="D33" s="364">
        <v>2</v>
      </c>
      <c r="E33" s="364">
        <v>1</v>
      </c>
      <c r="F33" s="364">
        <v>14</v>
      </c>
      <c r="G33" s="365">
        <f t="shared" si="1"/>
        <v>73</v>
      </c>
    </row>
    <row r="34" spans="1:10" ht="22.5" customHeight="1" thickBot="1">
      <c r="A34" s="67"/>
      <c r="B34" s="68" t="s">
        <v>8</v>
      </c>
      <c r="C34" s="69">
        <v>950</v>
      </c>
      <c r="D34" s="123">
        <f>SUM(D28:D33)</f>
        <v>31.6</v>
      </c>
      <c r="E34" s="123">
        <f>SUM(E28:E33)</f>
        <v>30</v>
      </c>
      <c r="F34" s="123">
        <f>SUM(F28:F33)</f>
        <v>121.9</v>
      </c>
      <c r="G34" s="123">
        <f>SUM(G28:G33)</f>
        <v>884</v>
      </c>
      <c r="H34" s="540">
        <f>D34/D34</f>
        <v>1</v>
      </c>
      <c r="I34" s="540">
        <f>E34/D34</f>
        <v>0.94936708860759489</v>
      </c>
      <c r="J34" s="540">
        <f>F34/D34</f>
        <v>3.8575949367088609</v>
      </c>
    </row>
    <row r="35" spans="1:10" ht="6.75" customHeight="1">
      <c r="A35" s="32"/>
      <c r="B35" s="46"/>
      <c r="C35" s="46"/>
      <c r="D35" s="124"/>
      <c r="E35" s="125"/>
      <c r="F35" s="124"/>
      <c r="G35" s="125"/>
      <c r="H35" s="12"/>
    </row>
    <row r="36" spans="1:10" ht="6" customHeight="1" thickBot="1">
      <c r="A36" s="32"/>
      <c r="B36" s="46"/>
      <c r="C36" s="46"/>
      <c r="D36" s="124"/>
      <c r="E36" s="125"/>
      <c r="F36" s="124"/>
      <c r="G36" s="125"/>
      <c r="H36" s="12"/>
    </row>
    <row r="37" spans="1:10" ht="15.75" thickBot="1">
      <c r="A37" s="70"/>
      <c r="B37" s="66" t="s">
        <v>37</v>
      </c>
      <c r="C37" s="70">
        <f>C26+C12</f>
        <v>1383</v>
      </c>
      <c r="D37" s="126">
        <f>D26+D12</f>
        <v>51.6</v>
      </c>
      <c r="E37" s="127">
        <f>E26+E12</f>
        <v>50</v>
      </c>
      <c r="F37" s="128">
        <f>F26+F12</f>
        <v>203.9</v>
      </c>
      <c r="G37" s="127">
        <f>G26+G12</f>
        <v>1472</v>
      </c>
      <c r="H37" s="544">
        <f>D37/D37</f>
        <v>1</v>
      </c>
      <c r="I37" s="544">
        <f>E37/D37</f>
        <v>0.96899224806201545</v>
      </c>
      <c r="J37" s="544">
        <f>F37/D37</f>
        <v>3.9515503875968991</v>
      </c>
    </row>
    <row r="38" spans="1:10" ht="15.75" thickBot="1">
      <c r="A38" s="71"/>
      <c r="B38" s="68" t="s">
        <v>64</v>
      </c>
      <c r="C38" s="72">
        <f>C34+C18</f>
        <v>1574</v>
      </c>
      <c r="D38" s="129">
        <f>D34+D18</f>
        <v>55.6</v>
      </c>
      <c r="E38" s="129">
        <f>E34+E18</f>
        <v>54</v>
      </c>
      <c r="F38" s="542">
        <f>F34+F18</f>
        <v>225.9</v>
      </c>
      <c r="G38" s="130">
        <f>G34+G18</f>
        <v>1612</v>
      </c>
      <c r="H38" s="545">
        <f>D38/D38</f>
        <v>1</v>
      </c>
      <c r="I38" s="545">
        <f>E38/D38</f>
        <v>0.97122302158273377</v>
      </c>
      <c r="J38" s="546">
        <f>F38/D38</f>
        <v>4.0629496402877701</v>
      </c>
    </row>
    <row r="39" spans="1:10">
      <c r="A39" s="28"/>
      <c r="B39" s="577"/>
      <c r="C39" s="577"/>
      <c r="D39" s="577"/>
      <c r="E39" s="577"/>
      <c r="F39" s="577"/>
      <c r="G39" s="577"/>
      <c r="H39" s="12"/>
    </row>
    <row r="40" spans="1:10">
      <c r="B40" s="12"/>
      <c r="C40" s="12"/>
      <c r="D40" s="12"/>
      <c r="E40" s="12"/>
      <c r="F40" s="12"/>
      <c r="G40" s="12"/>
      <c r="H40" s="12"/>
    </row>
    <row r="41" spans="1:10">
      <c r="B41" s="12"/>
      <c r="C41" s="12"/>
      <c r="D41" s="12"/>
      <c r="E41" s="12"/>
      <c r="F41" s="12"/>
      <c r="G41" s="12"/>
      <c r="H41" s="12"/>
    </row>
    <row r="42" spans="1:10">
      <c r="B42" s="12"/>
      <c r="C42" s="12"/>
      <c r="D42" s="12"/>
      <c r="E42" s="12"/>
      <c r="F42" s="12"/>
      <c r="G42" s="12"/>
      <c r="H42" s="12"/>
    </row>
    <row r="43" spans="1:10">
      <c r="B43" s="12"/>
      <c r="C43" s="12"/>
      <c r="D43" s="12"/>
      <c r="E43" s="12"/>
      <c r="F43" s="12"/>
      <c r="G43" s="12"/>
      <c r="H43" s="12"/>
    </row>
    <row r="44" spans="1:10">
      <c r="B44" s="12"/>
      <c r="C44" s="12"/>
      <c r="D44" s="12"/>
      <c r="E44" s="12"/>
      <c r="F44" s="12"/>
      <c r="G44" s="12"/>
      <c r="H44" s="12"/>
    </row>
    <row r="45" spans="1:10">
      <c r="B45" s="12"/>
      <c r="C45" s="12"/>
      <c r="D45" s="12"/>
      <c r="E45" s="12"/>
      <c r="F45" s="12"/>
      <c r="G45" s="12"/>
      <c r="H45" s="12"/>
    </row>
    <row r="46" spans="1:10">
      <c r="B46" s="12"/>
      <c r="C46" s="12"/>
      <c r="D46" s="12"/>
      <c r="E46" s="12"/>
      <c r="F46" s="12"/>
      <c r="G46" s="12"/>
      <c r="H46" s="12"/>
    </row>
    <row r="47" spans="1:10">
      <c r="B47" s="12"/>
      <c r="C47" s="12"/>
      <c r="D47" s="12"/>
      <c r="E47" s="12"/>
      <c r="F47" s="12"/>
      <c r="G47" s="12"/>
      <c r="H47" s="12"/>
    </row>
    <row r="48" spans="1:10">
      <c r="B48" s="12"/>
      <c r="C48" s="12"/>
      <c r="D48" s="12"/>
      <c r="E48" s="12"/>
      <c r="F48" s="12"/>
      <c r="G48" s="12"/>
      <c r="H48" s="12"/>
    </row>
    <row r="49" spans="2:8">
      <c r="B49" s="12"/>
      <c r="C49" s="12"/>
      <c r="D49" s="12"/>
      <c r="E49" s="12"/>
      <c r="F49" s="12"/>
      <c r="G49" s="12"/>
      <c r="H49" s="12"/>
    </row>
    <row r="50" spans="2:8">
      <c r="B50" s="12"/>
      <c r="C50" s="12"/>
      <c r="D50" s="12"/>
      <c r="E50" s="12"/>
      <c r="F50" s="12"/>
      <c r="G50" s="12"/>
      <c r="H50" s="12"/>
    </row>
    <row r="51" spans="2:8">
      <c r="B51" s="12"/>
      <c r="C51" s="12"/>
      <c r="D51" s="12"/>
      <c r="E51" s="12"/>
      <c r="F51" s="12"/>
      <c r="G51" s="12"/>
      <c r="H51" s="12"/>
    </row>
    <row r="52" spans="2:8">
      <c r="B52" s="12"/>
      <c r="C52" s="12"/>
      <c r="D52" s="12"/>
      <c r="E52" s="12"/>
      <c r="F52" s="12"/>
      <c r="G52" s="12"/>
      <c r="H52" s="12"/>
    </row>
    <row r="53" spans="2:8">
      <c r="B53" s="12"/>
      <c r="C53" s="12"/>
      <c r="D53" s="12"/>
      <c r="E53" s="12"/>
      <c r="F53" s="12"/>
      <c r="G53" s="12"/>
      <c r="H53" s="12"/>
    </row>
    <row r="54" spans="2:8">
      <c r="B54" s="12"/>
      <c r="C54" s="12"/>
      <c r="D54" s="12"/>
      <c r="E54" s="12"/>
      <c r="F54" s="12"/>
      <c r="G54" s="12"/>
      <c r="H54" s="12"/>
    </row>
    <row r="55" spans="2:8">
      <c r="B55" s="12"/>
      <c r="C55" s="12"/>
      <c r="D55" s="12"/>
      <c r="E55" s="12"/>
      <c r="F55" s="12"/>
      <c r="G55" s="12"/>
      <c r="H55" s="12"/>
    </row>
    <row r="56" spans="2:8">
      <c r="B56" s="12"/>
      <c r="C56" s="12"/>
      <c r="D56" s="12"/>
      <c r="E56" s="12"/>
      <c r="F56" s="12"/>
      <c r="G56" s="12"/>
      <c r="H56" s="12"/>
    </row>
    <row r="57" spans="2:8">
      <c r="B57" s="12"/>
      <c r="C57" s="12"/>
      <c r="D57" s="12"/>
      <c r="E57" s="12"/>
      <c r="F57" s="12"/>
      <c r="G57" s="12"/>
      <c r="H57" s="12"/>
    </row>
    <row r="58" spans="2:8">
      <c r="B58" s="12"/>
      <c r="C58" s="12"/>
      <c r="D58" s="12"/>
      <c r="E58" s="12"/>
      <c r="F58" s="12"/>
      <c r="G58" s="12"/>
      <c r="H58" s="12"/>
    </row>
    <row r="59" spans="2:8">
      <c r="B59" s="12"/>
      <c r="C59" s="12"/>
      <c r="D59" s="12"/>
      <c r="E59" s="12"/>
      <c r="F59" s="12"/>
      <c r="G59" s="12"/>
      <c r="H59" s="12"/>
    </row>
    <row r="60" spans="2:8">
      <c r="B60" s="12"/>
      <c r="C60" s="12"/>
      <c r="D60" s="12"/>
      <c r="E60" s="12"/>
      <c r="F60" s="12"/>
      <c r="G60" s="12"/>
      <c r="H60" s="12"/>
    </row>
    <row r="61" spans="2:8">
      <c r="B61" s="12"/>
      <c r="C61" s="12"/>
      <c r="D61" s="12"/>
      <c r="E61" s="12"/>
      <c r="F61" s="12"/>
      <c r="G61" s="12"/>
      <c r="H61" s="12"/>
    </row>
    <row r="62" spans="2:8">
      <c r="B62" s="12"/>
      <c r="C62" s="12"/>
      <c r="D62" s="12"/>
      <c r="E62" s="12"/>
      <c r="F62" s="12"/>
      <c r="G62" s="12"/>
      <c r="H62" s="12"/>
    </row>
  </sheetData>
  <mergeCells count="9">
    <mergeCell ref="G5:G6"/>
    <mergeCell ref="B39:G39"/>
    <mergeCell ref="A1:E1"/>
    <mergeCell ref="A5:A6"/>
    <mergeCell ref="B5:B6"/>
    <mergeCell ref="C5:C6"/>
    <mergeCell ref="D5:F5"/>
    <mergeCell ref="A2:B2"/>
    <mergeCell ref="A3:B3"/>
  </mergeCells>
  <pageMargins left="0.70866141732283472" right="0.31496062992125984" top="0.55118110236220474" bottom="0.15748031496062992" header="0" footer="0"/>
  <pageSetup paperSize="9" scale="85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J65"/>
  <sheetViews>
    <sheetView workbookViewId="0">
      <pane ySplit="6" topLeftCell="A22" activePane="bottomLeft" state="frozen"/>
      <selection pane="bottomLeft" activeCell="A34" sqref="A34:G34"/>
    </sheetView>
  </sheetViews>
  <sheetFormatPr defaultRowHeight="15"/>
  <cols>
    <col min="1" max="1" width="11" customWidth="1"/>
    <col min="2" max="2" width="44.42578125" customWidth="1"/>
    <col min="3" max="3" width="9.7109375" customWidth="1"/>
    <col min="7" max="7" width="12.85546875" customWidth="1"/>
  </cols>
  <sheetData>
    <row r="1" spans="1:10" ht="18.75">
      <c r="A1" s="572"/>
      <c r="B1" s="572"/>
      <c r="C1" s="572"/>
      <c r="D1" s="572"/>
      <c r="E1" s="572"/>
      <c r="F1" s="1"/>
      <c r="G1" s="1"/>
    </row>
    <row r="2" spans="1:10" ht="18.75">
      <c r="A2" s="572"/>
      <c r="B2" s="572"/>
      <c r="C2" s="91"/>
      <c r="D2" s="91"/>
      <c r="E2" s="91"/>
      <c r="F2" s="1"/>
      <c r="G2" s="1"/>
    </row>
    <row r="3" spans="1:10" ht="18.75">
      <c r="A3" s="572" t="s">
        <v>51</v>
      </c>
      <c r="B3" s="572"/>
      <c r="C3" s="91"/>
      <c r="D3" s="91"/>
      <c r="E3" s="91"/>
      <c r="F3" s="1"/>
      <c r="G3" s="27"/>
    </row>
    <row r="4" spans="1:10" ht="19.5" thickBot="1">
      <c r="A4" s="29" t="s">
        <v>62</v>
      </c>
      <c r="B4" s="29"/>
      <c r="C4" s="29"/>
      <c r="D4" s="29"/>
      <c r="E4" s="29"/>
      <c r="F4" s="1"/>
      <c r="G4" s="1"/>
    </row>
    <row r="5" spans="1:10" ht="33" customHeight="1" thickBot="1">
      <c r="A5" s="580" t="s">
        <v>0</v>
      </c>
      <c r="B5" s="578" t="s">
        <v>1</v>
      </c>
      <c r="C5" s="578" t="s">
        <v>2</v>
      </c>
      <c r="D5" s="582" t="s">
        <v>3</v>
      </c>
      <c r="E5" s="582"/>
      <c r="F5" s="583"/>
      <c r="G5" s="578" t="s">
        <v>7</v>
      </c>
    </row>
    <row r="6" spans="1:10" ht="23.25" customHeight="1" thickBot="1">
      <c r="A6" s="581"/>
      <c r="B6" s="579"/>
      <c r="C6" s="579"/>
      <c r="D6" s="8" t="s">
        <v>4</v>
      </c>
      <c r="E6" s="7" t="s">
        <v>5</v>
      </c>
      <c r="F6" s="8" t="s">
        <v>6</v>
      </c>
      <c r="G6" s="579"/>
    </row>
    <row r="7" spans="1:10" ht="24" customHeight="1" thickBot="1">
      <c r="A7" s="2"/>
      <c r="B7" s="9" t="s">
        <v>12</v>
      </c>
      <c r="C7" s="2"/>
      <c r="D7" s="4"/>
      <c r="E7" s="2"/>
      <c r="F7" s="4"/>
      <c r="G7" s="2"/>
    </row>
    <row r="8" spans="1:10" ht="15.75" customHeight="1" thickBot="1">
      <c r="A8" s="23" t="s">
        <v>321</v>
      </c>
      <c r="B8" s="51" t="s">
        <v>320</v>
      </c>
      <c r="C8" s="23">
        <v>205</v>
      </c>
      <c r="D8" s="104">
        <v>8</v>
      </c>
      <c r="E8" s="89">
        <v>11</v>
      </c>
      <c r="F8" s="105">
        <v>32</v>
      </c>
      <c r="G8" s="89">
        <f>(F8+D8)*4+E8*9</f>
        <v>259</v>
      </c>
    </row>
    <row r="9" spans="1:10" ht="15.75" thickBot="1">
      <c r="A9" s="36">
        <v>692</v>
      </c>
      <c r="B9" s="37" t="s">
        <v>25</v>
      </c>
      <c r="C9" s="36">
        <v>200</v>
      </c>
      <c r="D9" s="106">
        <v>4</v>
      </c>
      <c r="E9" s="107">
        <v>3</v>
      </c>
      <c r="F9" s="106">
        <v>20</v>
      </c>
      <c r="G9" s="89">
        <f>(F9+D9)*4+E9*9</f>
        <v>123</v>
      </c>
    </row>
    <row r="10" spans="1:10" ht="15.75" thickBot="1">
      <c r="A10" s="36" t="s">
        <v>26</v>
      </c>
      <c r="B10" s="37" t="s">
        <v>75</v>
      </c>
      <c r="C10" s="23">
        <v>16.8</v>
      </c>
      <c r="D10" s="106">
        <v>1</v>
      </c>
      <c r="E10" s="107">
        <v>0</v>
      </c>
      <c r="F10" s="106">
        <v>7</v>
      </c>
      <c r="G10" s="107">
        <f>(F10+D10)*4+E10*9</f>
        <v>32</v>
      </c>
    </row>
    <row r="11" spans="1:10" ht="15.75" thickBot="1">
      <c r="A11" s="23" t="s">
        <v>26</v>
      </c>
      <c r="B11" s="35" t="s">
        <v>265</v>
      </c>
      <c r="C11" s="23">
        <v>200</v>
      </c>
      <c r="D11" s="104">
        <v>6</v>
      </c>
      <c r="E11" s="89">
        <v>4</v>
      </c>
      <c r="F11" s="104">
        <v>22</v>
      </c>
      <c r="G11" s="89">
        <f>(D11+F11)*4+E11*9</f>
        <v>148</v>
      </c>
    </row>
    <row r="12" spans="1:10" ht="21.75" customHeight="1" thickBot="1">
      <c r="A12" s="57"/>
      <c r="B12" s="58" t="s">
        <v>8</v>
      </c>
      <c r="C12" s="159">
        <f>SUM(C8:C11)</f>
        <v>621.79999999999995</v>
      </c>
      <c r="D12" s="110">
        <f>SUM(D8:D11)</f>
        <v>19</v>
      </c>
      <c r="E12" s="110">
        <f>SUM(E8:E11)</f>
        <v>18</v>
      </c>
      <c r="F12" s="528">
        <f>SUM(F8:F11)</f>
        <v>81</v>
      </c>
      <c r="G12" s="115">
        <f>SUM(G8:G11)</f>
        <v>562</v>
      </c>
      <c r="H12" s="531">
        <f>D12/D12</f>
        <v>1</v>
      </c>
      <c r="I12" s="531">
        <f>E12/D12</f>
        <v>0.94736842105263153</v>
      </c>
      <c r="J12" s="531">
        <f>F12/D12</f>
        <v>4.2631578947368425</v>
      </c>
    </row>
    <row r="13" spans="1:10" ht="24" customHeight="1" thickBot="1">
      <c r="A13" s="41"/>
      <c r="B13" s="33" t="s">
        <v>60</v>
      </c>
      <c r="C13" s="42"/>
      <c r="D13" s="30"/>
      <c r="E13" s="31"/>
      <c r="F13" s="30"/>
      <c r="G13" s="31"/>
    </row>
    <row r="14" spans="1:10" ht="16.5" customHeight="1" thickBot="1">
      <c r="A14" s="23" t="s">
        <v>321</v>
      </c>
      <c r="B14" s="51" t="s">
        <v>320</v>
      </c>
      <c r="C14" s="23">
        <v>260</v>
      </c>
      <c r="D14" s="104">
        <v>10</v>
      </c>
      <c r="E14" s="89">
        <v>13</v>
      </c>
      <c r="F14" s="105">
        <v>35</v>
      </c>
      <c r="G14" s="89">
        <f>(F14+D14)*4+E14*9</f>
        <v>297</v>
      </c>
    </row>
    <row r="15" spans="1:10" ht="15" customHeight="1" thickBot="1">
      <c r="A15" s="36">
        <v>692</v>
      </c>
      <c r="B15" s="37" t="s">
        <v>25</v>
      </c>
      <c r="C15" s="36">
        <v>200</v>
      </c>
      <c r="D15" s="106">
        <v>4</v>
      </c>
      <c r="E15" s="107">
        <v>3</v>
      </c>
      <c r="F15" s="106">
        <v>20</v>
      </c>
      <c r="G15" s="89">
        <f>(F15+D15)*4+E15*9</f>
        <v>123</v>
      </c>
    </row>
    <row r="16" spans="1:10" ht="14.25" customHeight="1" thickBot="1">
      <c r="A16" s="36" t="s">
        <v>26</v>
      </c>
      <c r="B16" s="37" t="s">
        <v>75</v>
      </c>
      <c r="C16" s="40">
        <v>16.8</v>
      </c>
      <c r="D16" s="106">
        <v>1</v>
      </c>
      <c r="E16" s="107">
        <v>0</v>
      </c>
      <c r="F16" s="106">
        <v>7</v>
      </c>
      <c r="G16" s="107">
        <f>(F16+D16)*4+E16*9</f>
        <v>32</v>
      </c>
    </row>
    <row r="17" spans="1:10" ht="14.25" customHeight="1" thickBot="1">
      <c r="A17" s="23" t="s">
        <v>26</v>
      </c>
      <c r="B17" s="35" t="s">
        <v>265</v>
      </c>
      <c r="C17" s="23">
        <v>200</v>
      </c>
      <c r="D17" s="104">
        <v>6</v>
      </c>
      <c r="E17" s="89">
        <v>4</v>
      </c>
      <c r="F17" s="104">
        <v>22</v>
      </c>
      <c r="G17" s="89">
        <f>(D17+F17)*4+E17*9</f>
        <v>148</v>
      </c>
    </row>
    <row r="18" spans="1:10" ht="24" customHeight="1" thickBot="1">
      <c r="A18" s="67"/>
      <c r="B18" s="68" t="s">
        <v>8</v>
      </c>
      <c r="C18" s="208">
        <f>SUM(C14:C17)</f>
        <v>676.8</v>
      </c>
      <c r="D18" s="120">
        <f>SUM(D14:D17)</f>
        <v>21</v>
      </c>
      <c r="E18" s="120">
        <f>SUM(E14:E17)</f>
        <v>20</v>
      </c>
      <c r="F18" s="529">
        <f>SUM(F14:F17)</f>
        <v>84</v>
      </c>
      <c r="G18" s="123">
        <f>SUM(G14:G17)</f>
        <v>600</v>
      </c>
      <c r="H18" s="540">
        <f>D18/D18</f>
        <v>1</v>
      </c>
      <c r="I18" s="540">
        <f>E18/D18</f>
        <v>0.95238095238095233</v>
      </c>
      <c r="J18" s="540">
        <f>F18/D18</f>
        <v>4</v>
      </c>
    </row>
    <row r="19" spans="1:10" ht="26.25" customHeight="1" thickBot="1">
      <c r="A19" s="41"/>
      <c r="B19" s="43" t="s">
        <v>9</v>
      </c>
      <c r="C19" s="41"/>
      <c r="D19" s="44"/>
      <c r="E19" s="41"/>
      <c r="F19" s="44"/>
      <c r="G19" s="41"/>
    </row>
    <row r="20" spans="1:10" ht="18.75" customHeight="1" thickBot="1">
      <c r="A20" s="41" t="s">
        <v>30</v>
      </c>
      <c r="B20" s="35" t="s">
        <v>83</v>
      </c>
      <c r="C20" s="31">
        <v>300</v>
      </c>
      <c r="D20" s="146">
        <v>3</v>
      </c>
      <c r="E20" s="147">
        <v>2</v>
      </c>
      <c r="F20" s="146">
        <v>13</v>
      </c>
      <c r="G20" s="89">
        <f>(D20+F20)*4+E20*9</f>
        <v>82</v>
      </c>
    </row>
    <row r="21" spans="1:10" ht="20.25" customHeight="1" thickBot="1">
      <c r="A21" s="23">
        <v>381</v>
      </c>
      <c r="B21" s="51" t="s">
        <v>109</v>
      </c>
      <c r="C21" s="23">
        <v>230</v>
      </c>
      <c r="D21" s="104">
        <v>16</v>
      </c>
      <c r="E21" s="89">
        <v>22</v>
      </c>
      <c r="F21" s="104">
        <v>17</v>
      </c>
      <c r="G21" s="121">
        <f>(F21+D21)*4+E21*9</f>
        <v>330</v>
      </c>
    </row>
    <row r="22" spans="1:10" ht="33.75" customHeight="1" thickBot="1">
      <c r="A22" s="149">
        <v>157</v>
      </c>
      <c r="B22" s="163" t="s">
        <v>359</v>
      </c>
      <c r="C22" s="149">
        <v>80</v>
      </c>
      <c r="D22" s="113">
        <v>5</v>
      </c>
      <c r="E22" s="114">
        <v>1</v>
      </c>
      <c r="F22" s="113">
        <v>11</v>
      </c>
      <c r="G22" s="121">
        <f>(F22+D22)*4+E22*9</f>
        <v>73</v>
      </c>
    </row>
    <row r="23" spans="1:10" ht="21" customHeight="1" thickBot="1">
      <c r="A23" s="23">
        <v>700</v>
      </c>
      <c r="B23" s="35" t="s">
        <v>148</v>
      </c>
      <c r="C23" s="23">
        <v>200</v>
      </c>
      <c r="D23" s="104">
        <v>0</v>
      </c>
      <c r="E23" s="89">
        <v>0</v>
      </c>
      <c r="F23" s="104">
        <v>21</v>
      </c>
      <c r="G23" s="89">
        <f>(D23+F23)*4+E23*9</f>
        <v>84</v>
      </c>
    </row>
    <row r="24" spans="1:10" ht="15" customHeight="1" thickBot="1">
      <c r="A24" s="23" t="s">
        <v>26</v>
      </c>
      <c r="B24" s="35" t="s">
        <v>75</v>
      </c>
      <c r="C24" s="23">
        <v>33.6</v>
      </c>
      <c r="D24" s="505">
        <v>2</v>
      </c>
      <c r="E24" s="89">
        <v>1</v>
      </c>
      <c r="F24" s="104">
        <v>14</v>
      </c>
      <c r="G24" s="89">
        <f>(D24+F24)*4+E24*9</f>
        <v>73</v>
      </c>
    </row>
    <row r="25" spans="1:10" ht="15.75" thickBot="1">
      <c r="A25" s="23" t="s">
        <v>26</v>
      </c>
      <c r="B25" s="35" t="s">
        <v>27</v>
      </c>
      <c r="C25" s="36">
        <v>33.6</v>
      </c>
      <c r="D25" s="161">
        <v>2</v>
      </c>
      <c r="E25" s="162">
        <v>1</v>
      </c>
      <c r="F25" s="161">
        <v>14</v>
      </c>
      <c r="G25" s="162">
        <f>(D25+F25)*4+E25*9</f>
        <v>73</v>
      </c>
    </row>
    <row r="26" spans="1:10" ht="21.75" customHeight="1" thickBot="1">
      <c r="A26" s="23" t="s">
        <v>26</v>
      </c>
      <c r="B26" s="37" t="s">
        <v>322</v>
      </c>
      <c r="C26" s="23">
        <v>169.9</v>
      </c>
      <c r="D26" s="106">
        <v>1</v>
      </c>
      <c r="E26" s="107">
        <v>1</v>
      </c>
      <c r="F26" s="106">
        <v>38</v>
      </c>
      <c r="G26" s="89">
        <f>(D26+F26)*4+E26*9</f>
        <v>165</v>
      </c>
    </row>
    <row r="27" spans="1:10" ht="18.75" customHeight="1" thickBot="1">
      <c r="A27" s="59"/>
      <c r="B27" s="60" t="s">
        <v>8</v>
      </c>
      <c r="C27" s="115">
        <f>SUM(C20:C26)</f>
        <v>1047.1000000000001</v>
      </c>
      <c r="D27" s="115">
        <f>SUM(D20:D26)</f>
        <v>29</v>
      </c>
      <c r="E27" s="115">
        <f>SUM(E20:E26)</f>
        <v>28</v>
      </c>
      <c r="F27" s="115">
        <f>SUM(F20:F26)</f>
        <v>128</v>
      </c>
      <c r="G27" s="115">
        <f>SUM(G20:G26)</f>
        <v>880</v>
      </c>
      <c r="H27" s="531">
        <f>D27/D27</f>
        <v>1</v>
      </c>
      <c r="I27" s="531">
        <f>E27/D27</f>
        <v>0.96551724137931039</v>
      </c>
      <c r="J27" s="531">
        <f>F27/D27</f>
        <v>4.4137931034482758</v>
      </c>
    </row>
    <row r="28" spans="1:10" ht="25.5" customHeight="1" thickBot="1">
      <c r="A28" s="32"/>
      <c r="B28" s="33" t="s">
        <v>61</v>
      </c>
      <c r="C28" s="32"/>
      <c r="D28" s="34"/>
      <c r="E28" s="32"/>
      <c r="F28" s="34"/>
      <c r="G28" s="32"/>
    </row>
    <row r="29" spans="1:10" ht="21" customHeight="1" thickBot="1">
      <c r="A29" s="35" t="s">
        <v>30</v>
      </c>
      <c r="B29" s="35" t="s">
        <v>83</v>
      </c>
      <c r="C29" s="23">
        <v>300</v>
      </c>
      <c r="D29" s="104">
        <v>3</v>
      </c>
      <c r="E29" s="89">
        <v>2</v>
      </c>
      <c r="F29" s="104">
        <v>13</v>
      </c>
      <c r="G29" s="89">
        <f t="shared" ref="G29:G35" si="0">(D29+F29)*4+E29*9</f>
        <v>82</v>
      </c>
    </row>
    <row r="30" spans="1:10" ht="24.95" customHeight="1" thickBot="1">
      <c r="A30" s="23">
        <v>381</v>
      </c>
      <c r="B30" s="51" t="s">
        <v>109</v>
      </c>
      <c r="C30" s="23">
        <v>280</v>
      </c>
      <c r="D30" s="104">
        <v>22</v>
      </c>
      <c r="E30" s="89">
        <v>27</v>
      </c>
      <c r="F30" s="104">
        <v>27</v>
      </c>
      <c r="G30" s="89">
        <f t="shared" si="0"/>
        <v>439</v>
      </c>
    </row>
    <row r="31" spans="1:10" ht="32.25" customHeight="1" thickBot="1">
      <c r="A31" s="23">
        <v>157</v>
      </c>
      <c r="B31" s="163" t="s">
        <v>359</v>
      </c>
      <c r="C31" s="23">
        <v>100</v>
      </c>
      <c r="D31" s="104">
        <v>6</v>
      </c>
      <c r="E31" s="89">
        <v>1</v>
      </c>
      <c r="F31" s="104">
        <v>14</v>
      </c>
      <c r="G31" s="89">
        <f t="shared" si="0"/>
        <v>89</v>
      </c>
    </row>
    <row r="32" spans="1:10" ht="24.95" customHeight="1" thickBot="1">
      <c r="A32" s="23">
        <v>700</v>
      </c>
      <c r="B32" s="35" t="s">
        <v>148</v>
      </c>
      <c r="C32" s="23">
        <v>200</v>
      </c>
      <c r="D32" s="104">
        <v>0</v>
      </c>
      <c r="E32" s="89">
        <v>0</v>
      </c>
      <c r="F32" s="104">
        <v>21</v>
      </c>
      <c r="G32" s="89">
        <f t="shared" si="0"/>
        <v>84</v>
      </c>
    </row>
    <row r="33" spans="1:10" ht="15.75" thickBot="1">
      <c r="A33" s="23" t="s">
        <v>26</v>
      </c>
      <c r="B33" s="35" t="s">
        <v>75</v>
      </c>
      <c r="C33" s="23">
        <v>33.6</v>
      </c>
      <c r="D33" s="108">
        <v>2</v>
      </c>
      <c r="E33" s="109">
        <v>1</v>
      </c>
      <c r="F33" s="108">
        <v>14</v>
      </c>
      <c r="G33" s="89">
        <f t="shared" si="0"/>
        <v>73</v>
      </c>
    </row>
    <row r="34" spans="1:10" ht="19.5" customHeight="1" thickBot="1">
      <c r="A34" s="36" t="s">
        <v>26</v>
      </c>
      <c r="B34" s="37" t="s">
        <v>27</v>
      </c>
      <c r="C34" s="23">
        <v>16.8</v>
      </c>
      <c r="D34" s="108">
        <v>1</v>
      </c>
      <c r="E34" s="109">
        <v>0</v>
      </c>
      <c r="F34" s="108">
        <v>7</v>
      </c>
      <c r="G34" s="107">
        <f t="shared" si="0"/>
        <v>32</v>
      </c>
    </row>
    <row r="35" spans="1:10" ht="20.25" customHeight="1" thickBot="1">
      <c r="A35" s="23" t="s">
        <v>26</v>
      </c>
      <c r="B35" s="37" t="s">
        <v>322</v>
      </c>
      <c r="C35" s="23">
        <v>202.35</v>
      </c>
      <c r="D35" s="106">
        <v>2</v>
      </c>
      <c r="E35" s="107">
        <v>1</v>
      </c>
      <c r="F35" s="106">
        <v>38</v>
      </c>
      <c r="G35" s="89">
        <f t="shared" si="0"/>
        <v>169</v>
      </c>
    </row>
    <row r="36" spans="1:10" ht="15.75" thickBot="1">
      <c r="A36" s="67"/>
      <c r="B36" s="68" t="s">
        <v>8</v>
      </c>
      <c r="C36" s="123">
        <f>SUM(C29:C35)</f>
        <v>1132.75</v>
      </c>
      <c r="D36" s="122">
        <f>SUM(D29:D35)</f>
        <v>36</v>
      </c>
      <c r="E36" s="123">
        <f>SUM(E29:E35)</f>
        <v>32</v>
      </c>
      <c r="F36" s="122">
        <f>SUM(F29:F35)</f>
        <v>134</v>
      </c>
      <c r="G36" s="123">
        <f>SUM(G29:G35)</f>
        <v>968</v>
      </c>
      <c r="H36" s="540">
        <f>D36/D36</f>
        <v>1</v>
      </c>
      <c r="I36" s="540">
        <f>E36/D36</f>
        <v>0.88888888888888884</v>
      </c>
      <c r="J36" s="540">
        <f>F36/D36</f>
        <v>3.7222222222222223</v>
      </c>
    </row>
    <row r="37" spans="1:10" ht="6.75" customHeight="1">
      <c r="A37" s="32"/>
      <c r="B37" s="46"/>
      <c r="C37" s="46"/>
      <c r="D37" s="47"/>
      <c r="E37" s="46"/>
      <c r="F37" s="47"/>
      <c r="G37" s="46"/>
      <c r="H37" s="12"/>
    </row>
    <row r="38" spans="1:10" ht="6" customHeight="1" thickBot="1">
      <c r="A38" s="32"/>
      <c r="B38" s="46"/>
      <c r="C38" s="46"/>
      <c r="D38" s="47"/>
      <c r="E38" s="46"/>
      <c r="F38" s="47"/>
      <c r="G38" s="46"/>
      <c r="H38" s="12"/>
    </row>
    <row r="39" spans="1:10" ht="15.75" thickBot="1">
      <c r="A39" s="59"/>
      <c r="B39" s="60" t="s">
        <v>36</v>
      </c>
      <c r="C39" s="164">
        <f>C27+C12</f>
        <v>1668.9</v>
      </c>
      <c r="D39" s="128">
        <f>D27+D12</f>
        <v>48</v>
      </c>
      <c r="E39" s="127">
        <f>E27+E12</f>
        <v>46</v>
      </c>
      <c r="F39" s="128">
        <f>F27+F12</f>
        <v>209</v>
      </c>
      <c r="G39" s="127">
        <f>G27+G12</f>
        <v>1442</v>
      </c>
      <c r="H39" s="541">
        <f>D39/D39</f>
        <v>1</v>
      </c>
      <c r="I39" s="541">
        <f>E39/D39</f>
        <v>0.95833333333333337</v>
      </c>
      <c r="J39" s="541">
        <f>F39/D39</f>
        <v>4.354166666666667</v>
      </c>
    </row>
    <row r="40" spans="1:10" ht="15.75" thickBot="1">
      <c r="A40" s="73"/>
      <c r="B40" s="68" t="s">
        <v>65</v>
      </c>
      <c r="C40" s="165">
        <f>C36+C18</f>
        <v>1809.55</v>
      </c>
      <c r="D40" s="130">
        <f>D36+D18</f>
        <v>57</v>
      </c>
      <c r="E40" s="130">
        <f>E36+E18</f>
        <v>52</v>
      </c>
      <c r="F40" s="130">
        <f>F36+F18</f>
        <v>218</v>
      </c>
      <c r="G40" s="130">
        <f>G36+G18</f>
        <v>1568</v>
      </c>
      <c r="H40" s="543">
        <f>D40/D40</f>
        <v>1</v>
      </c>
      <c r="I40" s="543">
        <f>E40/D40</f>
        <v>0.91228070175438591</v>
      </c>
      <c r="J40" s="543">
        <f>F40/D40</f>
        <v>3.8245614035087718</v>
      </c>
    </row>
    <row r="41" spans="1:10">
      <c r="A41" s="28"/>
      <c r="B41" s="577"/>
      <c r="C41" s="577"/>
      <c r="D41" s="577"/>
      <c r="E41" s="577"/>
      <c r="F41" s="577"/>
      <c r="G41" s="577"/>
      <c r="H41" s="12"/>
    </row>
    <row r="42" spans="1:10">
      <c r="B42" s="12"/>
      <c r="C42" s="12"/>
      <c r="D42" s="12"/>
      <c r="E42" s="12"/>
      <c r="F42" s="12"/>
      <c r="G42" s="12"/>
      <c r="H42" s="12"/>
    </row>
    <row r="43" spans="1:10">
      <c r="B43" s="12"/>
      <c r="C43" s="12"/>
      <c r="D43" s="12"/>
      <c r="E43" s="12"/>
      <c r="F43" s="12"/>
      <c r="G43" s="12"/>
      <c r="H43" s="12"/>
    </row>
    <row r="44" spans="1:10">
      <c r="B44" s="12"/>
      <c r="C44" s="12"/>
      <c r="D44" s="12"/>
      <c r="E44" s="12"/>
      <c r="F44" s="12"/>
      <c r="G44" s="12"/>
      <c r="H44" s="12"/>
    </row>
    <row r="45" spans="1:10">
      <c r="B45" s="12"/>
      <c r="C45" s="12"/>
      <c r="D45" s="12"/>
      <c r="E45" s="12"/>
      <c r="F45" s="12"/>
      <c r="G45" s="12"/>
      <c r="H45" s="12"/>
    </row>
    <row r="46" spans="1:10">
      <c r="B46" s="12"/>
      <c r="C46" s="12"/>
      <c r="D46" s="12"/>
      <c r="E46" s="12"/>
      <c r="F46" s="12"/>
      <c r="G46" s="12"/>
      <c r="H46" s="12"/>
    </row>
    <row r="47" spans="1:10">
      <c r="B47" s="12"/>
      <c r="C47" s="12"/>
      <c r="D47" s="12"/>
      <c r="E47" s="12"/>
      <c r="F47" s="12"/>
      <c r="G47" s="12"/>
      <c r="H47" s="12"/>
    </row>
    <row r="48" spans="1:10">
      <c r="B48" s="12"/>
      <c r="C48" s="12"/>
      <c r="D48" s="12"/>
      <c r="E48" s="12"/>
      <c r="F48" s="12"/>
      <c r="G48" s="12"/>
      <c r="H48" s="12"/>
    </row>
    <row r="49" spans="2:8">
      <c r="B49" s="12"/>
      <c r="C49" s="12"/>
      <c r="D49" s="12"/>
      <c r="E49" s="12"/>
      <c r="F49" s="12"/>
      <c r="G49" s="12"/>
      <c r="H49" s="12"/>
    </row>
    <row r="50" spans="2:8">
      <c r="B50" s="12"/>
      <c r="C50" s="12"/>
      <c r="D50" s="12"/>
      <c r="E50" s="12"/>
      <c r="F50" s="12"/>
      <c r="G50" s="12"/>
      <c r="H50" s="12"/>
    </row>
    <row r="51" spans="2:8">
      <c r="B51" s="12"/>
      <c r="C51" s="12"/>
      <c r="D51" s="12"/>
      <c r="E51" s="12"/>
      <c r="F51" s="12"/>
      <c r="G51" s="12"/>
      <c r="H51" s="12"/>
    </row>
    <row r="52" spans="2:8">
      <c r="B52" s="12"/>
      <c r="C52" s="12"/>
      <c r="D52" s="12"/>
      <c r="E52" s="12"/>
      <c r="F52" s="12"/>
      <c r="G52" s="12"/>
      <c r="H52" s="12"/>
    </row>
    <row r="53" spans="2:8">
      <c r="B53" s="12"/>
      <c r="C53" s="12"/>
      <c r="D53" s="12"/>
      <c r="E53" s="12"/>
      <c r="F53" s="12"/>
      <c r="G53" s="12"/>
      <c r="H53" s="12"/>
    </row>
    <row r="54" spans="2:8">
      <c r="B54" s="12"/>
      <c r="C54" s="12"/>
      <c r="D54" s="12"/>
      <c r="E54" s="12"/>
      <c r="F54" s="12"/>
      <c r="G54" s="12"/>
      <c r="H54" s="12"/>
    </row>
    <row r="55" spans="2:8">
      <c r="B55" s="12"/>
      <c r="C55" s="12"/>
      <c r="D55" s="12"/>
      <c r="E55" s="12"/>
      <c r="F55" s="12"/>
      <c r="G55" s="12"/>
      <c r="H55" s="12"/>
    </row>
    <row r="56" spans="2:8">
      <c r="B56" s="12"/>
      <c r="C56" s="12"/>
      <c r="D56" s="12"/>
      <c r="E56" s="12"/>
      <c r="F56" s="12"/>
      <c r="G56" s="12"/>
      <c r="H56" s="12"/>
    </row>
    <row r="57" spans="2:8">
      <c r="B57" s="12"/>
      <c r="C57" s="12"/>
      <c r="D57" s="12"/>
      <c r="E57" s="12"/>
      <c r="F57" s="12"/>
      <c r="G57" s="12"/>
      <c r="H57" s="12"/>
    </row>
    <row r="58" spans="2:8">
      <c r="B58" s="12"/>
      <c r="C58" s="12"/>
      <c r="D58" s="12"/>
      <c r="E58" s="12"/>
      <c r="F58" s="12"/>
      <c r="G58" s="12"/>
      <c r="H58" s="12"/>
    </row>
    <row r="59" spans="2:8">
      <c r="B59" s="12"/>
      <c r="C59" s="12"/>
      <c r="D59" s="12"/>
      <c r="E59" s="12"/>
      <c r="F59" s="12"/>
      <c r="G59" s="12"/>
      <c r="H59" s="12"/>
    </row>
    <row r="60" spans="2:8">
      <c r="B60" s="12"/>
      <c r="C60" s="12"/>
      <c r="D60" s="12"/>
      <c r="E60" s="12"/>
      <c r="F60" s="12"/>
      <c r="G60" s="12"/>
      <c r="H60" s="12"/>
    </row>
    <row r="61" spans="2:8">
      <c r="B61" s="12"/>
      <c r="C61" s="12"/>
      <c r="D61" s="12"/>
      <c r="E61" s="12"/>
      <c r="F61" s="12"/>
      <c r="G61" s="12"/>
      <c r="H61" s="12"/>
    </row>
    <row r="62" spans="2:8">
      <c r="B62" s="12"/>
      <c r="C62" s="12"/>
      <c r="D62" s="12"/>
      <c r="E62" s="12"/>
      <c r="F62" s="12"/>
      <c r="G62" s="12"/>
      <c r="H62" s="12"/>
    </row>
    <row r="63" spans="2:8">
      <c r="B63" s="12"/>
      <c r="C63" s="12"/>
      <c r="D63" s="12"/>
      <c r="E63" s="12"/>
      <c r="F63" s="12"/>
      <c r="G63" s="12"/>
      <c r="H63" s="12"/>
    </row>
    <row r="64" spans="2:8">
      <c r="B64" s="12"/>
      <c r="C64" s="12"/>
      <c r="D64" s="12"/>
      <c r="E64" s="12"/>
      <c r="F64" s="12"/>
      <c r="G64" s="12"/>
      <c r="H64" s="12"/>
    </row>
    <row r="65" spans="2:8">
      <c r="B65" s="12"/>
      <c r="C65" s="12"/>
      <c r="D65" s="12"/>
      <c r="E65" s="12"/>
      <c r="F65" s="12"/>
      <c r="G65" s="12"/>
      <c r="H65" s="12"/>
    </row>
  </sheetData>
  <mergeCells count="9">
    <mergeCell ref="G5:G6"/>
    <mergeCell ref="B41:G41"/>
    <mergeCell ref="A1:E1"/>
    <mergeCell ref="A5:A6"/>
    <mergeCell ref="B5:B6"/>
    <mergeCell ref="C5:C6"/>
    <mergeCell ref="D5:F5"/>
    <mergeCell ref="A2:B2"/>
    <mergeCell ref="A3:B3"/>
  </mergeCells>
  <pageMargins left="0.70866141732283472" right="0.31496062992125984" top="0.55118110236220474" bottom="0.15748031496062992" header="0" footer="0"/>
  <pageSetup paperSize="9" scale="85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J65"/>
  <sheetViews>
    <sheetView zoomScaleNormal="100" workbookViewId="0">
      <pane ySplit="6" topLeftCell="A22" activePane="bottomLeft" state="frozen"/>
      <selection pane="bottomLeft" activeCell="A29" sqref="A29:G35"/>
    </sheetView>
  </sheetViews>
  <sheetFormatPr defaultRowHeight="15"/>
  <cols>
    <col min="1" max="1" width="10" customWidth="1"/>
    <col min="2" max="2" width="45.28515625" customWidth="1"/>
    <col min="3" max="3" width="10.7109375" customWidth="1"/>
    <col min="5" max="6" width="9.140625" customWidth="1"/>
    <col min="7" max="7" width="12.85546875" customWidth="1"/>
  </cols>
  <sheetData>
    <row r="1" spans="1:10" ht="18.75">
      <c r="A1" s="572"/>
      <c r="B1" s="572"/>
      <c r="C1" s="572"/>
      <c r="D1" s="572"/>
      <c r="E1" s="572"/>
      <c r="F1" s="1"/>
      <c r="G1" s="1"/>
    </row>
    <row r="2" spans="1:10" ht="18.75">
      <c r="A2" s="572"/>
      <c r="B2" s="572"/>
      <c r="C2" s="91"/>
      <c r="D2" s="91"/>
      <c r="E2" s="91"/>
      <c r="F2" s="1"/>
      <c r="G2" s="1"/>
    </row>
    <row r="3" spans="1:10" ht="18.75">
      <c r="A3" s="572" t="s">
        <v>52</v>
      </c>
      <c r="B3" s="572"/>
      <c r="C3" s="91"/>
      <c r="D3" s="91"/>
      <c r="E3" s="91"/>
      <c r="F3" s="1"/>
      <c r="G3" s="27"/>
    </row>
    <row r="4" spans="1:10" ht="19.5" thickBot="1">
      <c r="A4" s="29" t="s">
        <v>62</v>
      </c>
      <c r="B4" s="29"/>
      <c r="C4" s="29"/>
      <c r="D4" s="29"/>
      <c r="E4" s="29"/>
      <c r="F4" s="1"/>
      <c r="G4" s="1"/>
    </row>
    <row r="5" spans="1:10" ht="33" customHeight="1" thickBot="1">
      <c r="A5" s="580" t="s">
        <v>0</v>
      </c>
      <c r="B5" s="578" t="s">
        <v>1</v>
      </c>
      <c r="C5" s="578" t="s">
        <v>2</v>
      </c>
      <c r="D5" s="582" t="s">
        <v>3</v>
      </c>
      <c r="E5" s="582"/>
      <c r="F5" s="583"/>
      <c r="G5" s="578" t="s">
        <v>7</v>
      </c>
    </row>
    <row r="6" spans="1:10" ht="23.25" customHeight="1" thickBot="1">
      <c r="A6" s="581"/>
      <c r="B6" s="579"/>
      <c r="C6" s="579"/>
      <c r="D6" s="8" t="s">
        <v>4</v>
      </c>
      <c r="E6" s="7" t="s">
        <v>5</v>
      </c>
      <c r="F6" s="8" t="s">
        <v>6</v>
      </c>
      <c r="G6" s="579"/>
    </row>
    <row r="7" spans="1:10" ht="24" customHeight="1" thickBot="1">
      <c r="A7" s="2"/>
      <c r="B7" s="9" t="s">
        <v>12</v>
      </c>
      <c r="C7" s="2"/>
      <c r="D7" s="4"/>
      <c r="E7" s="2"/>
      <c r="F7" s="4"/>
      <c r="G7" s="2"/>
    </row>
    <row r="8" spans="1:10" ht="16.5" customHeight="1" thickBot="1">
      <c r="A8" s="23">
        <v>311</v>
      </c>
      <c r="B8" s="35" t="s">
        <v>323</v>
      </c>
      <c r="C8" s="10">
        <v>210</v>
      </c>
      <c r="D8" s="104">
        <v>8</v>
      </c>
      <c r="E8" s="89">
        <v>6</v>
      </c>
      <c r="F8" s="105">
        <v>19</v>
      </c>
      <c r="G8" s="89">
        <f>(D8+F8)*4+E8*9</f>
        <v>162</v>
      </c>
    </row>
    <row r="9" spans="1:10" ht="15.75" thickBot="1">
      <c r="A9" s="23" t="s">
        <v>98</v>
      </c>
      <c r="B9" s="35" t="s">
        <v>99</v>
      </c>
      <c r="C9" s="23">
        <v>200</v>
      </c>
      <c r="D9" s="104">
        <v>2</v>
      </c>
      <c r="E9" s="89">
        <v>2</v>
      </c>
      <c r="F9" s="104">
        <v>32</v>
      </c>
      <c r="G9" s="89">
        <f>(F9+D9)*4+E9*9</f>
        <v>154</v>
      </c>
    </row>
    <row r="10" spans="1:10" ht="15.75" thickBot="1">
      <c r="A10" s="36" t="s">
        <v>325</v>
      </c>
      <c r="B10" s="37" t="s">
        <v>324</v>
      </c>
      <c r="C10" s="40">
        <v>120</v>
      </c>
      <c r="D10" s="106">
        <v>9</v>
      </c>
      <c r="E10" s="107">
        <v>12</v>
      </c>
      <c r="F10" s="106">
        <v>22</v>
      </c>
      <c r="G10" s="89">
        <f>(F10+D10)*4+E10*9</f>
        <v>232</v>
      </c>
    </row>
    <row r="11" spans="1:10" ht="15.75" thickBot="1">
      <c r="A11" s="23" t="s">
        <v>26</v>
      </c>
      <c r="B11" s="35" t="s">
        <v>75</v>
      </c>
      <c r="C11" s="23">
        <v>14</v>
      </c>
      <c r="D11" s="108">
        <v>1</v>
      </c>
      <c r="E11" s="109">
        <v>0</v>
      </c>
      <c r="F11" s="108">
        <v>11</v>
      </c>
      <c r="G11" s="89">
        <f>(F11+D11)*4+E11*9</f>
        <v>48</v>
      </c>
    </row>
    <row r="12" spans="1:10" ht="19.5" customHeight="1" thickBot="1">
      <c r="A12" s="75"/>
      <c r="B12" s="76" t="s">
        <v>8</v>
      </c>
      <c r="C12" s="83">
        <f>SUM(C8:C11)</f>
        <v>544</v>
      </c>
      <c r="D12" s="145">
        <f>SUM(D8:D11)</f>
        <v>20</v>
      </c>
      <c r="E12" s="145">
        <f>SUM(E8:E11)</f>
        <v>20</v>
      </c>
      <c r="F12" s="145">
        <f>SUM(F8:F11)</f>
        <v>84</v>
      </c>
      <c r="G12" s="368">
        <f>SUM(G8:G11)</f>
        <v>596</v>
      </c>
      <c r="H12" s="547">
        <f>D12/D12</f>
        <v>1</v>
      </c>
      <c r="I12" s="547">
        <f>E12/D12</f>
        <v>1</v>
      </c>
      <c r="J12" s="547">
        <f>F12/D12</f>
        <v>4.2</v>
      </c>
    </row>
    <row r="13" spans="1:10" ht="24" customHeight="1" thickBot="1">
      <c r="A13" s="3"/>
      <c r="B13" s="9" t="s">
        <v>60</v>
      </c>
      <c r="C13" s="24"/>
      <c r="D13" s="131"/>
      <c r="E13" s="132"/>
      <c r="F13" s="131"/>
      <c r="G13" s="132"/>
    </row>
    <row r="14" spans="1:10" ht="15" customHeight="1" thickBot="1">
      <c r="A14" s="23">
        <v>311</v>
      </c>
      <c r="B14" s="35" t="s">
        <v>323</v>
      </c>
      <c r="C14" s="10">
        <v>270</v>
      </c>
      <c r="D14" s="104">
        <v>10</v>
      </c>
      <c r="E14" s="89">
        <v>8</v>
      </c>
      <c r="F14" s="105">
        <v>31</v>
      </c>
      <c r="G14" s="89">
        <f>(D14+F14)*4+E14*9</f>
        <v>236</v>
      </c>
    </row>
    <row r="15" spans="1:10" ht="15" customHeight="1" thickBot="1">
      <c r="A15" s="23" t="s">
        <v>98</v>
      </c>
      <c r="B15" s="35" t="s">
        <v>99</v>
      </c>
      <c r="C15" s="23">
        <v>200</v>
      </c>
      <c r="D15" s="104">
        <v>2</v>
      </c>
      <c r="E15" s="89">
        <v>2</v>
      </c>
      <c r="F15" s="104">
        <v>32</v>
      </c>
      <c r="G15" s="89">
        <f>(F15+D15)*4+E15*9</f>
        <v>154</v>
      </c>
    </row>
    <row r="16" spans="1:10" ht="14.25" customHeight="1" thickBot="1">
      <c r="A16" s="36" t="s">
        <v>325</v>
      </c>
      <c r="B16" s="37" t="s">
        <v>324</v>
      </c>
      <c r="C16" s="40">
        <v>120</v>
      </c>
      <c r="D16" s="106">
        <v>9</v>
      </c>
      <c r="E16" s="107">
        <v>12</v>
      </c>
      <c r="F16" s="106">
        <v>22</v>
      </c>
      <c r="G16" s="89">
        <f>(F16+D16)*4+E16*9</f>
        <v>232</v>
      </c>
    </row>
    <row r="17" spans="1:10" ht="14.25" customHeight="1" thickBot="1">
      <c r="A17" s="23" t="s">
        <v>26</v>
      </c>
      <c r="B17" s="35" t="s">
        <v>75</v>
      </c>
      <c r="C17" s="23">
        <v>33.6</v>
      </c>
      <c r="D17" s="505">
        <v>2</v>
      </c>
      <c r="E17" s="89">
        <v>1</v>
      </c>
      <c r="F17" s="506">
        <v>14</v>
      </c>
      <c r="G17" s="89">
        <f>(F17+D17)*4+E17*9</f>
        <v>73</v>
      </c>
    </row>
    <row r="18" spans="1:10" ht="21" customHeight="1" thickBot="1">
      <c r="A18" s="78"/>
      <c r="B18" s="79" t="s">
        <v>8</v>
      </c>
      <c r="C18" s="84">
        <f>SUM(C14:C17)</f>
        <v>623.6</v>
      </c>
      <c r="D18" s="513">
        <f>SUM(D14:D17)</f>
        <v>23</v>
      </c>
      <c r="E18" s="514">
        <f>SUM(E14:E17)</f>
        <v>23</v>
      </c>
      <c r="F18" s="513">
        <f>SUM(F14:F17)</f>
        <v>99</v>
      </c>
      <c r="G18" s="513">
        <f>SUM(G14:G17)</f>
        <v>695</v>
      </c>
      <c r="H18" s="546">
        <f>D18/D18</f>
        <v>1</v>
      </c>
      <c r="I18" s="546">
        <f>E18/D18</f>
        <v>1</v>
      </c>
      <c r="J18" s="546">
        <f>F18/D18</f>
        <v>4.3043478260869561</v>
      </c>
    </row>
    <row r="19" spans="1:10" ht="26.25" customHeight="1" thickBot="1">
      <c r="A19" s="3"/>
      <c r="B19" s="22" t="s">
        <v>9</v>
      </c>
      <c r="C19" s="3"/>
      <c r="D19" s="134"/>
      <c r="E19" s="135"/>
      <c r="F19" s="134"/>
      <c r="G19" s="135"/>
    </row>
    <row r="20" spans="1:10" ht="33.75" customHeight="1" thickBot="1">
      <c r="A20" s="23">
        <v>16</v>
      </c>
      <c r="B20" s="51" t="s">
        <v>326</v>
      </c>
      <c r="C20" s="23">
        <v>100</v>
      </c>
      <c r="D20" s="112">
        <v>6</v>
      </c>
      <c r="E20" s="89">
        <v>4</v>
      </c>
      <c r="F20" s="112">
        <v>2</v>
      </c>
      <c r="G20" s="89">
        <f t="shared" ref="G20:G26" si="0">(D20+F20)*4+E20*9</f>
        <v>68</v>
      </c>
    </row>
    <row r="21" spans="1:10" ht="29.25" customHeight="1" thickBot="1">
      <c r="A21" s="10" t="s">
        <v>85</v>
      </c>
      <c r="B21" s="25" t="s">
        <v>103</v>
      </c>
      <c r="C21" s="10">
        <v>225</v>
      </c>
      <c r="D21" s="104">
        <v>6</v>
      </c>
      <c r="E21" s="89">
        <v>16</v>
      </c>
      <c r="F21" s="104">
        <v>15</v>
      </c>
      <c r="G21" s="89">
        <f t="shared" si="0"/>
        <v>228</v>
      </c>
    </row>
    <row r="22" spans="1:10" ht="22.5" customHeight="1" thickBot="1">
      <c r="A22" s="10">
        <v>495</v>
      </c>
      <c r="B22" s="51" t="s">
        <v>86</v>
      </c>
      <c r="C22" s="23">
        <v>100</v>
      </c>
      <c r="D22" s="104">
        <v>8</v>
      </c>
      <c r="E22" s="89">
        <v>3</v>
      </c>
      <c r="F22" s="104">
        <v>12</v>
      </c>
      <c r="G22" s="89">
        <f t="shared" si="0"/>
        <v>107</v>
      </c>
    </row>
    <row r="23" spans="1:10" ht="20.25" customHeight="1" thickBot="1">
      <c r="A23" s="26">
        <v>520</v>
      </c>
      <c r="B23" s="45" t="s">
        <v>47</v>
      </c>
      <c r="C23" s="26">
        <v>200</v>
      </c>
      <c r="D23" s="113">
        <v>4</v>
      </c>
      <c r="E23" s="114">
        <v>5</v>
      </c>
      <c r="F23" s="113">
        <v>24</v>
      </c>
      <c r="G23" s="89">
        <f t="shared" si="0"/>
        <v>157</v>
      </c>
    </row>
    <row r="24" spans="1:10" ht="27" customHeight="1" thickBot="1">
      <c r="A24" s="87" t="s">
        <v>328</v>
      </c>
      <c r="B24" s="35" t="s">
        <v>327</v>
      </c>
      <c r="C24" s="23">
        <v>200</v>
      </c>
      <c r="D24" s="148">
        <v>0</v>
      </c>
      <c r="E24" s="121">
        <v>0</v>
      </c>
      <c r="F24" s="148">
        <v>31</v>
      </c>
      <c r="G24" s="89">
        <f t="shared" si="0"/>
        <v>124</v>
      </c>
    </row>
    <row r="25" spans="1:10" ht="15.75" customHeight="1" thickBot="1">
      <c r="A25" s="36" t="s">
        <v>26</v>
      </c>
      <c r="B25" s="37" t="s">
        <v>75</v>
      </c>
      <c r="C25" s="23">
        <v>16.8</v>
      </c>
      <c r="D25" s="505">
        <v>1</v>
      </c>
      <c r="E25" s="89">
        <v>0</v>
      </c>
      <c r="F25" s="506">
        <v>7</v>
      </c>
      <c r="G25" s="107">
        <f t="shared" si="0"/>
        <v>32</v>
      </c>
    </row>
    <row r="26" spans="1:10" ht="18.75" customHeight="1" thickBot="1">
      <c r="A26" s="23" t="s">
        <v>26</v>
      </c>
      <c r="B26" s="35" t="s">
        <v>27</v>
      </c>
      <c r="C26" s="23">
        <v>16.8</v>
      </c>
      <c r="D26" s="505">
        <v>1</v>
      </c>
      <c r="E26" s="89">
        <v>0</v>
      </c>
      <c r="F26" s="506">
        <v>7</v>
      </c>
      <c r="G26" s="89">
        <f t="shared" si="0"/>
        <v>32</v>
      </c>
    </row>
    <row r="27" spans="1:10" ht="21.75" customHeight="1" thickBot="1">
      <c r="A27" s="75"/>
      <c r="B27" s="76" t="s">
        <v>8</v>
      </c>
      <c r="C27" s="136">
        <f>SUM(C20:C26)</f>
        <v>858.59999999999991</v>
      </c>
      <c r="D27" s="136">
        <f>SUM(D20:D26)</f>
        <v>26</v>
      </c>
      <c r="E27" s="136">
        <f>SUM(E20:E26)</f>
        <v>28</v>
      </c>
      <c r="F27" s="136">
        <f>SUM(F20:F26)</f>
        <v>98</v>
      </c>
      <c r="G27" s="136">
        <f>SUM(G20:G26)</f>
        <v>748</v>
      </c>
      <c r="H27" s="547">
        <f>D27/D27</f>
        <v>1</v>
      </c>
      <c r="I27" s="547">
        <f>E27/D27</f>
        <v>1.0769230769230769</v>
      </c>
      <c r="J27" s="547">
        <f>F27/D27</f>
        <v>3.7692307692307692</v>
      </c>
    </row>
    <row r="28" spans="1:10" ht="25.5" customHeight="1" thickBot="1">
      <c r="A28" s="2"/>
      <c r="B28" s="9" t="s">
        <v>61</v>
      </c>
      <c r="C28" s="2"/>
      <c r="D28" s="137"/>
      <c r="E28" s="138"/>
      <c r="F28" s="137"/>
      <c r="G28" s="138"/>
    </row>
    <row r="29" spans="1:10" ht="30.75" customHeight="1" thickBot="1">
      <c r="A29" s="23">
        <v>16</v>
      </c>
      <c r="B29" s="51" t="s">
        <v>326</v>
      </c>
      <c r="C29" s="23">
        <v>110</v>
      </c>
      <c r="D29" s="112">
        <v>7</v>
      </c>
      <c r="E29" s="89">
        <v>6</v>
      </c>
      <c r="F29" s="112">
        <v>4</v>
      </c>
      <c r="G29" s="89">
        <f t="shared" ref="G29:G35" si="1">(D29+F29)*4+E29*9</f>
        <v>98</v>
      </c>
    </row>
    <row r="30" spans="1:10" ht="30.75" thickBot="1">
      <c r="A30" s="10" t="s">
        <v>85</v>
      </c>
      <c r="B30" s="25" t="s">
        <v>104</v>
      </c>
      <c r="C30" s="10">
        <v>275</v>
      </c>
      <c r="D30" s="104">
        <v>6</v>
      </c>
      <c r="E30" s="89">
        <v>15</v>
      </c>
      <c r="F30" s="104">
        <v>17</v>
      </c>
      <c r="G30" s="89">
        <f t="shared" si="1"/>
        <v>227</v>
      </c>
    </row>
    <row r="31" spans="1:10" ht="20.25" customHeight="1" thickBot="1">
      <c r="A31" s="10">
        <v>495</v>
      </c>
      <c r="B31" s="51" t="s">
        <v>86</v>
      </c>
      <c r="C31" s="23">
        <v>110</v>
      </c>
      <c r="D31" s="104">
        <v>14</v>
      </c>
      <c r="E31" s="89">
        <v>4</v>
      </c>
      <c r="F31" s="104">
        <v>16</v>
      </c>
      <c r="G31" s="89">
        <f t="shared" si="1"/>
        <v>156</v>
      </c>
    </row>
    <row r="32" spans="1:10" ht="18.75" customHeight="1" thickBot="1">
      <c r="A32" s="26">
        <v>520</v>
      </c>
      <c r="B32" s="45" t="s">
        <v>47</v>
      </c>
      <c r="C32" s="26">
        <v>200</v>
      </c>
      <c r="D32" s="113">
        <v>4</v>
      </c>
      <c r="E32" s="114">
        <v>5</v>
      </c>
      <c r="F32" s="113">
        <v>25</v>
      </c>
      <c r="G32" s="89">
        <f t="shared" si="1"/>
        <v>161</v>
      </c>
    </row>
    <row r="33" spans="1:10" ht="30" customHeight="1" thickBot="1">
      <c r="A33" s="87" t="s">
        <v>328</v>
      </c>
      <c r="B33" s="35" t="s">
        <v>327</v>
      </c>
      <c r="C33" s="23">
        <v>200</v>
      </c>
      <c r="D33" s="148">
        <v>0</v>
      </c>
      <c r="E33" s="121">
        <v>0</v>
      </c>
      <c r="F33" s="148">
        <v>31</v>
      </c>
      <c r="G33" s="89">
        <f t="shared" si="1"/>
        <v>124</v>
      </c>
    </row>
    <row r="34" spans="1:10" ht="15.75" thickBot="1">
      <c r="A34" s="23" t="s">
        <v>26</v>
      </c>
      <c r="B34" s="35" t="s">
        <v>75</v>
      </c>
      <c r="C34" s="23">
        <v>37</v>
      </c>
      <c r="D34" s="108">
        <v>1</v>
      </c>
      <c r="E34" s="109">
        <v>0</v>
      </c>
      <c r="F34" s="108">
        <v>14</v>
      </c>
      <c r="G34" s="89">
        <f t="shared" si="1"/>
        <v>60</v>
      </c>
    </row>
    <row r="35" spans="1:10" ht="18.75" customHeight="1" thickBot="1">
      <c r="A35" s="23" t="s">
        <v>26</v>
      </c>
      <c r="B35" s="35" t="s">
        <v>27</v>
      </c>
      <c r="C35" s="23">
        <v>33.1</v>
      </c>
      <c r="D35" s="505">
        <v>1</v>
      </c>
      <c r="E35" s="89">
        <v>0</v>
      </c>
      <c r="F35" s="506">
        <v>13</v>
      </c>
      <c r="G35" s="89">
        <f t="shared" si="1"/>
        <v>56</v>
      </c>
    </row>
    <row r="36" spans="1:10" ht="15.75" thickBot="1">
      <c r="A36" s="78"/>
      <c r="B36" s="79" t="s">
        <v>8</v>
      </c>
      <c r="C36" s="548">
        <f>SUM(C29:C35)</f>
        <v>965.1</v>
      </c>
      <c r="D36" s="139">
        <f>SUM(D29:D35)</f>
        <v>33</v>
      </c>
      <c r="E36" s="133">
        <f>SUM(E29:E35)</f>
        <v>30</v>
      </c>
      <c r="F36" s="133">
        <f>SUM(F29:F35)</f>
        <v>120</v>
      </c>
      <c r="G36" s="133">
        <f>SUM(G29:G35)</f>
        <v>882</v>
      </c>
      <c r="H36" s="546">
        <f>D36/D36</f>
        <v>1</v>
      </c>
      <c r="I36" s="546">
        <f>E36/D36</f>
        <v>0.90909090909090906</v>
      </c>
      <c r="J36" s="546">
        <f>F36/D36</f>
        <v>3.6363636363636362</v>
      </c>
    </row>
    <row r="37" spans="1:10" ht="6.75" customHeight="1">
      <c r="A37" s="2"/>
      <c r="B37" s="11"/>
      <c r="C37" s="11"/>
      <c r="D37" s="140"/>
      <c r="E37" s="141"/>
      <c r="F37" s="140"/>
      <c r="G37" s="141"/>
      <c r="H37" s="12"/>
    </row>
    <row r="38" spans="1:10" ht="6" customHeight="1" thickBot="1">
      <c r="A38" s="2"/>
      <c r="B38" s="11"/>
      <c r="C38" s="11"/>
      <c r="D38" s="140"/>
      <c r="E38" s="141"/>
      <c r="F38" s="140"/>
      <c r="G38" s="141"/>
      <c r="H38" s="12"/>
    </row>
    <row r="39" spans="1:10" ht="15.75" thickBot="1">
      <c r="A39" s="75"/>
      <c r="B39" s="60" t="s">
        <v>36</v>
      </c>
      <c r="C39" s="75"/>
      <c r="D39" s="142">
        <f>D27+D12</f>
        <v>46</v>
      </c>
      <c r="E39" s="143">
        <f>E27+E12</f>
        <v>48</v>
      </c>
      <c r="F39" s="142">
        <f>F27+F12</f>
        <v>182</v>
      </c>
      <c r="G39" s="143">
        <f>G27+G12</f>
        <v>1344</v>
      </c>
      <c r="H39" s="547">
        <f>D39/D39</f>
        <v>1</v>
      </c>
      <c r="I39" s="547">
        <f>E39/D39</f>
        <v>1.0434782608695652</v>
      </c>
      <c r="J39" s="547">
        <f>F39/D39</f>
        <v>3.9565217391304346</v>
      </c>
    </row>
    <row r="40" spans="1:10" ht="15.75" thickBot="1">
      <c r="A40" s="81"/>
      <c r="B40" s="68" t="s">
        <v>65</v>
      </c>
      <c r="C40" s="82"/>
      <c r="D40" s="144">
        <f>D36+D18</f>
        <v>56</v>
      </c>
      <c r="E40" s="144">
        <f>E36+E18</f>
        <v>53</v>
      </c>
      <c r="F40" s="144">
        <f>F36+F18</f>
        <v>219</v>
      </c>
      <c r="G40" s="144">
        <f>G36+G18</f>
        <v>1577</v>
      </c>
      <c r="H40" s="546">
        <f>D40/D40</f>
        <v>1</v>
      </c>
      <c r="I40" s="546">
        <f>E40/D40</f>
        <v>0.9464285714285714</v>
      </c>
      <c r="J40" s="546">
        <f>F40/D40</f>
        <v>3.9107142857142856</v>
      </c>
    </row>
    <row r="41" spans="1:10">
      <c r="B41" s="584"/>
      <c r="C41" s="584"/>
      <c r="D41" s="584"/>
      <c r="E41" s="584"/>
      <c r="F41" s="584"/>
      <c r="G41" s="584"/>
      <c r="H41" s="12"/>
    </row>
    <row r="42" spans="1:10">
      <c r="B42" s="12"/>
      <c r="C42" s="12"/>
      <c r="D42" s="12"/>
      <c r="E42" s="12"/>
      <c r="F42" s="12"/>
      <c r="G42" s="12"/>
      <c r="H42" s="12"/>
    </row>
    <row r="43" spans="1:10">
      <c r="B43" s="12"/>
      <c r="C43" s="12"/>
      <c r="D43" s="12"/>
      <c r="E43" s="12"/>
      <c r="F43" s="12"/>
      <c r="G43" s="12"/>
      <c r="H43" s="12"/>
    </row>
    <row r="44" spans="1:10">
      <c r="B44" s="12"/>
      <c r="C44" s="12"/>
      <c r="D44" s="12"/>
      <c r="E44" s="12"/>
      <c r="F44" s="12"/>
      <c r="G44" s="12"/>
      <c r="H44" s="12"/>
    </row>
    <row r="45" spans="1:10">
      <c r="B45" s="12"/>
      <c r="C45" s="12"/>
      <c r="D45" s="12"/>
      <c r="E45" s="12"/>
      <c r="F45" s="12"/>
      <c r="G45" s="12"/>
      <c r="H45" s="12"/>
    </row>
    <row r="46" spans="1:10">
      <c r="B46" s="12"/>
      <c r="C46" s="12"/>
      <c r="D46" s="12"/>
      <c r="E46" s="12"/>
      <c r="F46" s="12"/>
      <c r="G46" s="12"/>
      <c r="H46" s="12"/>
    </row>
    <row r="47" spans="1:10">
      <c r="B47" s="12"/>
      <c r="C47" s="12"/>
      <c r="D47" s="12"/>
      <c r="E47" s="12"/>
      <c r="F47" s="12"/>
      <c r="G47" s="12"/>
      <c r="H47" s="12"/>
    </row>
    <row r="48" spans="1:10">
      <c r="B48" s="12"/>
      <c r="C48" s="12"/>
      <c r="D48" s="12"/>
      <c r="E48" s="12"/>
      <c r="F48" s="12"/>
      <c r="G48" s="12"/>
      <c r="H48" s="12"/>
    </row>
    <row r="49" spans="2:8">
      <c r="B49" s="12"/>
      <c r="C49" s="12"/>
      <c r="D49" s="12"/>
      <c r="E49" s="12"/>
      <c r="F49" s="12"/>
      <c r="G49" s="12"/>
      <c r="H49" s="12"/>
    </row>
    <row r="50" spans="2:8">
      <c r="B50" s="12"/>
      <c r="C50" s="12"/>
      <c r="D50" s="12"/>
      <c r="E50" s="12"/>
      <c r="F50" s="12"/>
      <c r="G50" s="12"/>
      <c r="H50" s="12"/>
    </row>
    <row r="51" spans="2:8">
      <c r="B51" s="12"/>
      <c r="C51" s="12"/>
      <c r="D51" s="12"/>
      <c r="E51" s="12"/>
      <c r="F51" s="12"/>
      <c r="G51" s="12"/>
      <c r="H51" s="12"/>
    </row>
    <row r="52" spans="2:8">
      <c r="B52" s="12"/>
      <c r="C52" s="12"/>
      <c r="D52" s="12"/>
      <c r="E52" s="12"/>
      <c r="F52" s="12"/>
      <c r="G52" s="12"/>
      <c r="H52" s="12"/>
    </row>
    <row r="53" spans="2:8">
      <c r="B53" s="12"/>
      <c r="C53" s="12"/>
      <c r="D53" s="12"/>
      <c r="E53" s="12"/>
      <c r="F53" s="12"/>
      <c r="G53" s="12"/>
      <c r="H53" s="12"/>
    </row>
    <row r="54" spans="2:8">
      <c r="B54" s="12"/>
      <c r="C54" s="12"/>
      <c r="D54" s="12"/>
      <c r="E54" s="12"/>
      <c r="F54" s="12"/>
      <c r="G54" s="12"/>
      <c r="H54" s="12"/>
    </row>
    <row r="55" spans="2:8">
      <c r="B55" s="12"/>
      <c r="C55" s="12"/>
      <c r="D55" s="12"/>
      <c r="E55" s="12"/>
      <c r="F55" s="12"/>
      <c r="G55" s="12"/>
      <c r="H55" s="12"/>
    </row>
    <row r="56" spans="2:8">
      <c r="B56" s="12"/>
      <c r="C56" s="12"/>
      <c r="D56" s="12"/>
      <c r="E56" s="12"/>
      <c r="F56" s="12"/>
      <c r="G56" s="12"/>
      <c r="H56" s="12"/>
    </row>
    <row r="57" spans="2:8">
      <c r="B57" s="12"/>
      <c r="C57" s="12"/>
      <c r="D57" s="12"/>
      <c r="E57" s="12"/>
      <c r="F57" s="12"/>
      <c r="G57" s="12"/>
      <c r="H57" s="12"/>
    </row>
    <row r="58" spans="2:8">
      <c r="B58" s="12"/>
      <c r="C58" s="12"/>
      <c r="D58" s="12"/>
      <c r="E58" s="12"/>
      <c r="F58" s="12"/>
      <c r="G58" s="12"/>
      <c r="H58" s="12"/>
    </row>
    <row r="59" spans="2:8">
      <c r="B59" s="12"/>
      <c r="C59" s="12"/>
      <c r="D59" s="12"/>
      <c r="E59" s="12"/>
      <c r="F59" s="12"/>
      <c r="G59" s="12"/>
      <c r="H59" s="12"/>
    </row>
    <row r="60" spans="2:8">
      <c r="B60" s="12"/>
      <c r="C60" s="12"/>
      <c r="D60" s="12"/>
      <c r="E60" s="12"/>
      <c r="F60" s="12"/>
      <c r="G60" s="12"/>
      <c r="H60" s="12"/>
    </row>
    <row r="61" spans="2:8">
      <c r="B61" s="12"/>
      <c r="C61" s="12"/>
      <c r="D61" s="12"/>
      <c r="E61" s="12"/>
      <c r="F61" s="12"/>
      <c r="G61" s="12"/>
      <c r="H61" s="12"/>
    </row>
    <row r="62" spans="2:8">
      <c r="B62" s="12"/>
      <c r="C62" s="12"/>
      <c r="D62" s="12"/>
      <c r="E62" s="12"/>
      <c r="F62" s="12"/>
      <c r="G62" s="12"/>
      <c r="H62" s="12"/>
    </row>
    <row r="63" spans="2:8">
      <c r="B63" s="12"/>
      <c r="C63" s="12"/>
      <c r="D63" s="12"/>
      <c r="E63" s="12"/>
      <c r="F63" s="12"/>
      <c r="G63" s="12"/>
      <c r="H63" s="12"/>
    </row>
    <row r="64" spans="2:8">
      <c r="B64" s="12"/>
      <c r="C64" s="12"/>
      <c r="D64" s="12"/>
      <c r="E64" s="12"/>
      <c r="F64" s="12"/>
      <c r="G64" s="12"/>
      <c r="H64" s="12"/>
    </row>
    <row r="65" spans="2:8">
      <c r="B65" s="12"/>
      <c r="C65" s="12"/>
      <c r="D65" s="12"/>
      <c r="E65" s="12"/>
      <c r="F65" s="12"/>
      <c r="G65" s="12"/>
      <c r="H65" s="12"/>
    </row>
  </sheetData>
  <mergeCells count="9">
    <mergeCell ref="G5:G6"/>
    <mergeCell ref="B41:G41"/>
    <mergeCell ref="A1:E1"/>
    <mergeCell ref="A5:A6"/>
    <mergeCell ref="B5:B6"/>
    <mergeCell ref="C5:C6"/>
    <mergeCell ref="D5:F5"/>
    <mergeCell ref="A2:B2"/>
    <mergeCell ref="A3:B3"/>
  </mergeCells>
  <pageMargins left="0.70866141732283472" right="0.31496062992125984" top="0.55118110236220474" bottom="0.15748031496062992" header="0" footer="0"/>
  <pageSetup paperSize="9" scale="86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249977111117893"/>
  </sheetPr>
  <dimension ref="A1:H65"/>
  <sheetViews>
    <sheetView workbookViewId="0">
      <pane ySplit="6" topLeftCell="A7" activePane="bottomLeft" state="frozen"/>
      <selection pane="bottomLeft" activeCell="B30" sqref="B30"/>
    </sheetView>
  </sheetViews>
  <sheetFormatPr defaultRowHeight="15"/>
  <cols>
    <col min="1" max="1" width="10" customWidth="1"/>
    <col min="2" max="2" width="41.42578125" customWidth="1"/>
    <col min="3" max="3" width="10.7109375" customWidth="1"/>
    <col min="7" max="7" width="12.85546875" customWidth="1"/>
  </cols>
  <sheetData>
    <row r="1" spans="1:7" ht="18.75">
      <c r="A1" s="572"/>
      <c r="B1" s="572"/>
      <c r="C1" s="572"/>
      <c r="D1" s="572"/>
      <c r="E1" s="572"/>
      <c r="F1" s="1"/>
      <c r="G1" s="1"/>
    </row>
    <row r="2" spans="1:7" ht="18.75">
      <c r="A2" s="572"/>
      <c r="B2" s="572"/>
      <c r="C2" s="168"/>
      <c r="D2" s="168"/>
      <c r="E2" s="168"/>
      <c r="F2" s="1"/>
      <c r="G2" s="1"/>
    </row>
    <row r="3" spans="1:7" ht="18.75">
      <c r="A3" s="572" t="s">
        <v>52</v>
      </c>
      <c r="B3" s="572"/>
      <c r="C3" s="168"/>
      <c r="D3" s="168"/>
      <c r="E3" s="168"/>
      <c r="F3" s="1"/>
      <c r="G3" s="27"/>
    </row>
    <row r="4" spans="1:7" ht="19.5" thickBot="1">
      <c r="A4" s="29" t="s">
        <v>62</v>
      </c>
      <c r="B4" s="29"/>
      <c r="C4" s="29"/>
      <c r="D4" s="29"/>
      <c r="E4" s="29"/>
      <c r="F4" s="1"/>
      <c r="G4" s="1"/>
    </row>
    <row r="5" spans="1:7" ht="33" customHeight="1" thickBot="1">
      <c r="A5" s="580" t="s">
        <v>0</v>
      </c>
      <c r="B5" s="578" t="s">
        <v>1</v>
      </c>
      <c r="C5" s="578" t="s">
        <v>2</v>
      </c>
      <c r="D5" s="582" t="s">
        <v>3</v>
      </c>
      <c r="E5" s="582"/>
      <c r="F5" s="583"/>
      <c r="G5" s="578" t="s">
        <v>7</v>
      </c>
    </row>
    <row r="6" spans="1:7" ht="23.25" customHeight="1" thickBot="1">
      <c r="A6" s="581"/>
      <c r="B6" s="579"/>
      <c r="C6" s="579"/>
      <c r="D6" s="8" t="s">
        <v>4</v>
      </c>
      <c r="E6" s="7" t="s">
        <v>5</v>
      </c>
      <c r="F6" s="8" t="s">
        <v>6</v>
      </c>
      <c r="G6" s="579"/>
    </row>
    <row r="7" spans="1:7" ht="24" customHeight="1" thickBot="1">
      <c r="A7" s="2"/>
      <c r="B7" s="9" t="s">
        <v>12</v>
      </c>
      <c r="C7" s="2"/>
      <c r="D7" s="4"/>
      <c r="E7" s="2"/>
      <c r="F7" s="4"/>
      <c r="G7" s="2"/>
    </row>
    <row r="8" spans="1:7" ht="16.5" customHeight="1" thickBot="1">
      <c r="A8" s="23">
        <v>311</v>
      </c>
      <c r="B8" s="35" t="s">
        <v>323</v>
      </c>
      <c r="C8" s="10">
        <v>205</v>
      </c>
      <c r="D8" s="104">
        <v>6</v>
      </c>
      <c r="E8" s="89">
        <v>6</v>
      </c>
      <c r="F8" s="105">
        <v>19</v>
      </c>
      <c r="G8" s="89">
        <f>(D8+F8)*4+E8*9</f>
        <v>154</v>
      </c>
    </row>
    <row r="9" spans="1:7" ht="15.75" thickBot="1">
      <c r="A9" s="23" t="s">
        <v>98</v>
      </c>
      <c r="B9" s="35" t="s">
        <v>99</v>
      </c>
      <c r="C9" s="23">
        <v>200</v>
      </c>
      <c r="D9" s="104">
        <v>2</v>
      </c>
      <c r="E9" s="89">
        <v>2</v>
      </c>
      <c r="F9" s="104">
        <v>21</v>
      </c>
      <c r="G9" s="89">
        <f>(F9+D9)*4+E9*9</f>
        <v>110</v>
      </c>
    </row>
    <row r="10" spans="1:7" ht="15.75" thickBot="1">
      <c r="A10" s="36" t="s">
        <v>325</v>
      </c>
      <c r="B10" s="37" t="s">
        <v>324</v>
      </c>
      <c r="C10" s="40">
        <v>120</v>
      </c>
      <c r="D10" s="106">
        <v>9</v>
      </c>
      <c r="E10" s="107">
        <v>12</v>
      </c>
      <c r="F10" s="106">
        <v>35</v>
      </c>
      <c r="G10" s="89">
        <f>(F10+D10)*4+E10*9</f>
        <v>284</v>
      </c>
    </row>
    <row r="11" spans="1:7" ht="15.75" thickBot="1">
      <c r="A11" s="23" t="s">
        <v>26</v>
      </c>
      <c r="B11" s="35" t="s">
        <v>75</v>
      </c>
      <c r="C11" s="23">
        <v>33.6</v>
      </c>
      <c r="D11" s="108">
        <v>2</v>
      </c>
      <c r="E11" s="109">
        <v>1</v>
      </c>
      <c r="F11" s="108">
        <v>14</v>
      </c>
      <c r="G11" s="89">
        <f>(F11+D11)*4+E11*9</f>
        <v>73</v>
      </c>
    </row>
    <row r="12" spans="1:7" ht="19.5" customHeight="1" thickBot="1">
      <c r="A12" s="75"/>
      <c r="B12" s="76" t="s">
        <v>8</v>
      </c>
      <c r="C12" s="83">
        <f>SUM(C8:C11)</f>
        <v>558.6</v>
      </c>
      <c r="D12" s="145">
        <f>SUM(D8:D11)</f>
        <v>19</v>
      </c>
      <c r="E12" s="145">
        <f>SUM(E8:E11)</f>
        <v>21</v>
      </c>
      <c r="F12" s="145">
        <f>SUM(F8:F11)</f>
        <v>89</v>
      </c>
      <c r="G12" s="368">
        <f>SUM(G8:G11)</f>
        <v>621</v>
      </c>
    </row>
    <row r="13" spans="1:7" ht="24" customHeight="1" thickBot="1">
      <c r="A13" s="3"/>
      <c r="B13" s="9" t="s">
        <v>60</v>
      </c>
      <c r="C13" s="169"/>
      <c r="D13" s="131"/>
      <c r="E13" s="132"/>
      <c r="F13" s="131"/>
      <c r="G13" s="132"/>
    </row>
    <row r="14" spans="1:7" ht="15" customHeight="1" thickBot="1">
      <c r="A14" s="23">
        <v>311</v>
      </c>
      <c r="B14" s="35" t="s">
        <v>323</v>
      </c>
      <c r="C14" s="10">
        <v>260</v>
      </c>
      <c r="D14" s="104">
        <v>8</v>
      </c>
      <c r="E14" s="89">
        <v>8</v>
      </c>
      <c r="F14" s="105">
        <v>31</v>
      </c>
      <c r="G14" s="89">
        <f>(D14+F14)*4+E14*9</f>
        <v>228</v>
      </c>
    </row>
    <row r="15" spans="1:7" ht="15" customHeight="1" thickBot="1">
      <c r="A15" s="23" t="s">
        <v>98</v>
      </c>
      <c r="B15" s="35" t="s">
        <v>99</v>
      </c>
      <c r="C15" s="23">
        <v>200</v>
      </c>
      <c r="D15" s="104">
        <v>2</v>
      </c>
      <c r="E15" s="89">
        <v>2</v>
      </c>
      <c r="F15" s="104">
        <v>21</v>
      </c>
      <c r="G15" s="89">
        <f>(F15+D15)*4+E15*9</f>
        <v>110</v>
      </c>
    </row>
    <row r="16" spans="1:7" ht="14.25" customHeight="1" thickBot="1">
      <c r="A16" s="36" t="s">
        <v>325</v>
      </c>
      <c r="B16" s="37" t="s">
        <v>324</v>
      </c>
      <c r="C16" s="40">
        <v>120</v>
      </c>
      <c r="D16" s="106">
        <v>9</v>
      </c>
      <c r="E16" s="107">
        <v>12</v>
      </c>
      <c r="F16" s="106">
        <v>35</v>
      </c>
      <c r="G16" s="89">
        <f>(F16+D16)*4+E16*9</f>
        <v>284</v>
      </c>
    </row>
    <row r="17" spans="1:7" ht="14.25" customHeight="1" thickBot="1">
      <c r="A17" s="23" t="s">
        <v>26</v>
      </c>
      <c r="B17" s="35" t="s">
        <v>75</v>
      </c>
      <c r="C17" s="23">
        <v>33.6</v>
      </c>
      <c r="D17" s="505">
        <v>2</v>
      </c>
      <c r="E17" s="89">
        <v>1</v>
      </c>
      <c r="F17" s="506">
        <v>14</v>
      </c>
      <c r="G17" s="89">
        <f>(F17+D17)*4+E17*9</f>
        <v>73</v>
      </c>
    </row>
    <row r="18" spans="1:7" ht="21.75" customHeight="1" thickBot="1">
      <c r="A18" s="78"/>
      <c r="B18" s="79" t="s">
        <v>8</v>
      </c>
      <c r="C18" s="84">
        <f>SUM(C14:C17)</f>
        <v>613.6</v>
      </c>
      <c r="D18" s="512">
        <f>SUM(D14:D17)</f>
        <v>21</v>
      </c>
      <c r="E18" s="513">
        <f>SUM(E14:E17)</f>
        <v>23</v>
      </c>
      <c r="F18" s="514">
        <f>SUM(F14:F17)</f>
        <v>101</v>
      </c>
      <c r="G18" s="513">
        <f>SUM(G14:G17)</f>
        <v>695</v>
      </c>
    </row>
    <row r="19" spans="1:7" ht="26.25" customHeight="1" thickBot="1">
      <c r="A19" s="3"/>
      <c r="B19" s="22" t="s">
        <v>9</v>
      </c>
      <c r="C19" s="3"/>
      <c r="D19" s="134"/>
      <c r="E19" s="135"/>
      <c r="F19" s="134"/>
      <c r="G19" s="135"/>
    </row>
    <row r="20" spans="1:7" ht="29.25" customHeight="1" thickBot="1">
      <c r="A20" s="23">
        <v>16</v>
      </c>
      <c r="B20" s="51" t="s">
        <v>326</v>
      </c>
      <c r="C20" s="23">
        <v>80</v>
      </c>
      <c r="D20" s="112">
        <v>1</v>
      </c>
      <c r="E20" s="89">
        <v>4</v>
      </c>
      <c r="F20" s="112">
        <v>2</v>
      </c>
      <c r="G20" s="89">
        <f t="shared" ref="G20:G26" si="0">(D20+F20)*4+E20*9</f>
        <v>48</v>
      </c>
    </row>
    <row r="21" spans="1:7" ht="29.25" customHeight="1" thickBot="1">
      <c r="A21" s="10" t="s">
        <v>85</v>
      </c>
      <c r="B21" s="25" t="s">
        <v>103</v>
      </c>
      <c r="C21" s="10">
        <v>225</v>
      </c>
      <c r="D21" s="104">
        <v>6</v>
      </c>
      <c r="E21" s="89">
        <v>16</v>
      </c>
      <c r="F21" s="104">
        <v>15</v>
      </c>
      <c r="G21" s="89">
        <f t="shared" si="0"/>
        <v>228</v>
      </c>
    </row>
    <row r="22" spans="1:7" ht="27.75" customHeight="1" thickBot="1">
      <c r="A22" s="10">
        <v>495</v>
      </c>
      <c r="B22" s="51" t="s">
        <v>86</v>
      </c>
      <c r="C22" s="23">
        <v>100</v>
      </c>
      <c r="D22" s="104">
        <v>8</v>
      </c>
      <c r="E22" s="89">
        <v>3</v>
      </c>
      <c r="F22" s="104">
        <v>12</v>
      </c>
      <c r="G22" s="89">
        <f t="shared" si="0"/>
        <v>107</v>
      </c>
    </row>
    <row r="23" spans="1:7" ht="16.5" customHeight="1" thickBot="1">
      <c r="A23" s="26" t="s">
        <v>92</v>
      </c>
      <c r="B23" s="45" t="s">
        <v>93</v>
      </c>
      <c r="C23" s="26">
        <v>200</v>
      </c>
      <c r="D23" s="113">
        <v>4</v>
      </c>
      <c r="E23" s="114">
        <v>5</v>
      </c>
      <c r="F23" s="113">
        <v>24</v>
      </c>
      <c r="G23" s="89">
        <f t="shared" si="0"/>
        <v>157</v>
      </c>
    </row>
    <row r="24" spans="1:7" ht="30" customHeight="1" thickBot="1">
      <c r="A24" s="87" t="s">
        <v>328</v>
      </c>
      <c r="B24" s="35" t="s">
        <v>327</v>
      </c>
      <c r="C24" s="23">
        <v>200</v>
      </c>
      <c r="D24" s="148">
        <v>0</v>
      </c>
      <c r="E24" s="121">
        <v>0</v>
      </c>
      <c r="F24" s="148">
        <v>31</v>
      </c>
      <c r="G24" s="89">
        <f t="shared" si="0"/>
        <v>124</v>
      </c>
    </row>
    <row r="25" spans="1:7" ht="21.75" customHeight="1" thickBot="1">
      <c r="A25" s="36" t="s">
        <v>26</v>
      </c>
      <c r="B25" s="37" t="s">
        <v>75</v>
      </c>
      <c r="C25" s="23">
        <v>33.6</v>
      </c>
      <c r="D25" s="505">
        <v>2</v>
      </c>
      <c r="E25" s="89">
        <v>1</v>
      </c>
      <c r="F25" s="506">
        <v>14</v>
      </c>
      <c r="G25" s="107">
        <f t="shared" si="0"/>
        <v>73</v>
      </c>
    </row>
    <row r="26" spans="1:7" ht="18.75" customHeight="1" thickBot="1">
      <c r="A26" s="23" t="s">
        <v>26</v>
      </c>
      <c r="B26" s="35" t="s">
        <v>27</v>
      </c>
      <c r="C26" s="23">
        <v>33.6</v>
      </c>
      <c r="D26" s="505">
        <v>2</v>
      </c>
      <c r="E26" s="89">
        <v>1</v>
      </c>
      <c r="F26" s="506">
        <v>14</v>
      </c>
      <c r="G26" s="89">
        <f t="shared" si="0"/>
        <v>73</v>
      </c>
    </row>
    <row r="27" spans="1:7" ht="24.75" customHeight="1" thickBot="1">
      <c r="A27" s="75"/>
      <c r="B27" s="76" t="s">
        <v>8</v>
      </c>
      <c r="C27" s="77">
        <f>SUM(C20:C26)</f>
        <v>872.2</v>
      </c>
      <c r="D27" s="136">
        <f>SUM(D20:D26)</f>
        <v>23</v>
      </c>
      <c r="E27" s="136">
        <f>SUM(E20:E26)</f>
        <v>30</v>
      </c>
      <c r="F27" s="136">
        <f>SUM(F20:F26)</f>
        <v>112</v>
      </c>
      <c r="G27" s="136">
        <f>SUM(G20:G26)</f>
        <v>810</v>
      </c>
    </row>
    <row r="28" spans="1:7" ht="25.5" customHeight="1" thickBot="1">
      <c r="A28" s="2"/>
      <c r="B28" s="9" t="s">
        <v>61</v>
      </c>
      <c r="C28" s="2"/>
      <c r="D28" s="137"/>
      <c r="E28" s="138"/>
      <c r="F28" s="137"/>
      <c r="G28" s="138"/>
    </row>
    <row r="29" spans="1:7" ht="29.25" customHeight="1" thickBot="1">
      <c r="A29" s="23">
        <v>16</v>
      </c>
      <c r="B29" s="51" t="s">
        <v>326</v>
      </c>
      <c r="C29" s="23">
        <v>110</v>
      </c>
      <c r="D29" s="112">
        <v>1</v>
      </c>
      <c r="E29" s="89">
        <v>6</v>
      </c>
      <c r="F29" s="112">
        <v>4</v>
      </c>
      <c r="G29" s="89">
        <f t="shared" ref="G29:G35" si="1">(D29+F29)*4+E29*9</f>
        <v>74</v>
      </c>
    </row>
    <row r="30" spans="1:7" ht="30.75" thickBot="1">
      <c r="A30" s="10" t="s">
        <v>85</v>
      </c>
      <c r="B30" s="25" t="s">
        <v>104</v>
      </c>
      <c r="C30" s="10">
        <v>275</v>
      </c>
      <c r="D30" s="104">
        <v>6</v>
      </c>
      <c r="E30" s="89">
        <v>15</v>
      </c>
      <c r="F30" s="104">
        <v>17</v>
      </c>
      <c r="G30" s="89">
        <f t="shared" si="1"/>
        <v>227</v>
      </c>
    </row>
    <row r="31" spans="1:7" ht="31.5" customHeight="1" thickBot="1">
      <c r="A31" s="10">
        <v>495</v>
      </c>
      <c r="B31" s="51" t="s">
        <v>86</v>
      </c>
      <c r="C31" s="23">
        <v>110</v>
      </c>
      <c r="D31" s="104">
        <v>14</v>
      </c>
      <c r="E31" s="89">
        <v>4</v>
      </c>
      <c r="F31" s="104">
        <v>16</v>
      </c>
      <c r="G31" s="89">
        <f t="shared" si="1"/>
        <v>156</v>
      </c>
    </row>
    <row r="32" spans="1:7" ht="18.75" customHeight="1" thickBot="1">
      <c r="A32" s="26" t="s">
        <v>92</v>
      </c>
      <c r="B32" s="45" t="s">
        <v>93</v>
      </c>
      <c r="C32" s="26">
        <v>200</v>
      </c>
      <c r="D32" s="113">
        <v>4</v>
      </c>
      <c r="E32" s="114">
        <v>5</v>
      </c>
      <c r="F32" s="113">
        <v>25</v>
      </c>
      <c r="G32" s="89">
        <f t="shared" si="1"/>
        <v>161</v>
      </c>
    </row>
    <row r="33" spans="1:8" ht="27" customHeight="1" thickBot="1">
      <c r="A33" s="87" t="s">
        <v>328</v>
      </c>
      <c r="B33" s="35" t="s">
        <v>327</v>
      </c>
      <c r="C33" s="23">
        <v>200</v>
      </c>
      <c r="D33" s="148">
        <v>0</v>
      </c>
      <c r="E33" s="121">
        <v>0</v>
      </c>
      <c r="F33" s="148">
        <v>31</v>
      </c>
      <c r="G33" s="89">
        <f t="shared" si="1"/>
        <v>124</v>
      </c>
    </row>
    <row r="34" spans="1:8" ht="15.75" thickBot="1">
      <c r="A34" s="23" t="s">
        <v>26</v>
      </c>
      <c r="B34" s="35" t="s">
        <v>75</v>
      </c>
      <c r="C34" s="23">
        <v>50.4</v>
      </c>
      <c r="D34" s="108">
        <v>3</v>
      </c>
      <c r="E34" s="109">
        <v>1</v>
      </c>
      <c r="F34" s="108">
        <v>21</v>
      </c>
      <c r="G34" s="89">
        <f t="shared" si="1"/>
        <v>105</v>
      </c>
    </row>
    <row r="35" spans="1:8" ht="18.75" customHeight="1" thickBot="1">
      <c r="A35" s="23" t="s">
        <v>26</v>
      </c>
      <c r="B35" s="35" t="s">
        <v>27</v>
      </c>
      <c r="C35" s="23">
        <v>33.6</v>
      </c>
      <c r="D35" s="505">
        <v>2</v>
      </c>
      <c r="E35" s="89">
        <v>1</v>
      </c>
      <c r="F35" s="506">
        <v>14</v>
      </c>
      <c r="G35" s="89">
        <f t="shared" si="1"/>
        <v>73</v>
      </c>
    </row>
    <row r="36" spans="1:8" ht="20.25" customHeight="1" thickBot="1">
      <c r="A36" s="78"/>
      <c r="B36" s="79" t="s">
        <v>8</v>
      </c>
      <c r="C36" s="80">
        <f>SUM(C29:C35)</f>
        <v>979</v>
      </c>
      <c r="D36" s="139">
        <f>SUM(D29:D35)</f>
        <v>30</v>
      </c>
      <c r="E36" s="133">
        <f>SUM(E29:E35)</f>
        <v>32</v>
      </c>
      <c r="F36" s="133">
        <f>SUM(F29:F35)</f>
        <v>128</v>
      </c>
      <c r="G36" s="133">
        <f>SUM(G29:G35)</f>
        <v>920</v>
      </c>
    </row>
    <row r="37" spans="1:8" ht="6.75" customHeight="1">
      <c r="A37" s="2"/>
      <c r="B37" s="11"/>
      <c r="C37" s="11"/>
      <c r="D37" s="140"/>
      <c r="E37" s="141"/>
      <c r="F37" s="140"/>
      <c r="G37" s="141"/>
      <c r="H37" s="12"/>
    </row>
    <row r="38" spans="1:8" ht="6" customHeight="1" thickBot="1">
      <c r="A38" s="2"/>
      <c r="B38" s="11"/>
      <c r="C38" s="11"/>
      <c r="D38" s="140"/>
      <c r="E38" s="141"/>
      <c r="F38" s="140"/>
      <c r="G38" s="141"/>
      <c r="H38" s="12"/>
    </row>
    <row r="39" spans="1:8" ht="15.75" thickBot="1">
      <c r="A39" s="75"/>
      <c r="B39" s="60" t="s">
        <v>36</v>
      </c>
      <c r="C39" s="75"/>
      <c r="D39" s="142">
        <f>D27+D12</f>
        <v>42</v>
      </c>
      <c r="E39" s="143">
        <f>E27+E12</f>
        <v>51</v>
      </c>
      <c r="F39" s="142">
        <f>F27+F12</f>
        <v>201</v>
      </c>
      <c r="G39" s="143">
        <f>G27+G12</f>
        <v>1431</v>
      </c>
      <c r="H39" s="12"/>
    </row>
    <row r="40" spans="1:8" ht="15.75" thickBot="1">
      <c r="A40" s="81"/>
      <c r="B40" s="68" t="s">
        <v>65</v>
      </c>
      <c r="C40" s="82"/>
      <c r="D40" s="144">
        <f>D36+D18</f>
        <v>51</v>
      </c>
      <c r="E40" s="144">
        <f>E36+E18</f>
        <v>55</v>
      </c>
      <c r="F40" s="144">
        <f>F36+F18</f>
        <v>229</v>
      </c>
      <c r="G40" s="144">
        <f>G36+G18</f>
        <v>1615</v>
      </c>
      <c r="H40" s="12"/>
    </row>
    <row r="41" spans="1:8">
      <c r="B41" s="584"/>
      <c r="C41" s="584"/>
      <c r="D41" s="584"/>
      <c r="E41" s="584"/>
      <c r="F41" s="584"/>
      <c r="G41" s="584"/>
      <c r="H41" s="12"/>
    </row>
    <row r="42" spans="1:8">
      <c r="B42" s="12"/>
      <c r="C42" s="12"/>
      <c r="D42" s="12"/>
      <c r="E42" s="12"/>
      <c r="F42" s="12"/>
      <c r="G42" s="12"/>
      <c r="H42" s="12"/>
    </row>
    <row r="43" spans="1:8">
      <c r="B43" s="12"/>
      <c r="C43" s="12"/>
      <c r="D43" s="12"/>
      <c r="E43" s="12"/>
      <c r="F43" s="12"/>
      <c r="G43" s="12"/>
      <c r="H43" s="12"/>
    </row>
    <row r="44" spans="1:8">
      <c r="B44" s="12"/>
      <c r="C44" s="12"/>
      <c r="D44" s="12"/>
      <c r="E44" s="12"/>
      <c r="F44" s="12"/>
      <c r="G44" s="12"/>
      <c r="H44" s="12"/>
    </row>
    <row r="45" spans="1:8">
      <c r="B45" s="12"/>
      <c r="C45" s="12"/>
      <c r="D45" s="12"/>
      <c r="E45" s="12"/>
      <c r="F45" s="12"/>
      <c r="G45" s="12"/>
      <c r="H45" s="12"/>
    </row>
    <row r="46" spans="1:8">
      <c r="B46" s="12"/>
      <c r="C46" s="12"/>
      <c r="D46" s="12"/>
      <c r="E46" s="12"/>
      <c r="F46" s="12"/>
      <c r="G46" s="12"/>
      <c r="H46" s="12"/>
    </row>
    <row r="47" spans="1:8">
      <c r="B47" s="12"/>
      <c r="C47" s="12"/>
      <c r="D47" s="12"/>
      <c r="E47" s="12"/>
      <c r="F47" s="12"/>
      <c r="G47" s="12"/>
      <c r="H47" s="12"/>
    </row>
    <row r="48" spans="1:8">
      <c r="B48" s="12"/>
      <c r="C48" s="12"/>
      <c r="D48" s="12"/>
      <c r="E48" s="12"/>
      <c r="F48" s="12"/>
      <c r="G48" s="12"/>
      <c r="H48" s="12"/>
    </row>
    <row r="49" spans="2:8">
      <c r="B49" s="12"/>
      <c r="C49" s="12"/>
      <c r="D49" s="12"/>
      <c r="E49" s="12"/>
      <c r="F49" s="12"/>
      <c r="G49" s="12"/>
      <c r="H49" s="12"/>
    </row>
    <row r="50" spans="2:8">
      <c r="B50" s="12"/>
      <c r="C50" s="12"/>
      <c r="D50" s="12"/>
      <c r="E50" s="12"/>
      <c r="F50" s="12"/>
      <c r="G50" s="12"/>
      <c r="H50" s="12"/>
    </row>
    <row r="51" spans="2:8">
      <c r="B51" s="12"/>
      <c r="C51" s="12"/>
      <c r="D51" s="12"/>
      <c r="E51" s="12"/>
      <c r="F51" s="12"/>
      <c r="G51" s="12"/>
      <c r="H51" s="12"/>
    </row>
    <row r="52" spans="2:8">
      <c r="B52" s="12"/>
      <c r="C52" s="12"/>
      <c r="D52" s="12"/>
      <c r="E52" s="12"/>
      <c r="F52" s="12"/>
      <c r="G52" s="12"/>
      <c r="H52" s="12"/>
    </row>
    <row r="53" spans="2:8">
      <c r="B53" s="12"/>
      <c r="C53" s="12"/>
      <c r="D53" s="12"/>
      <c r="E53" s="12"/>
      <c r="F53" s="12"/>
      <c r="G53" s="12"/>
      <c r="H53" s="12"/>
    </row>
    <row r="54" spans="2:8">
      <c r="B54" s="12"/>
      <c r="C54" s="12"/>
      <c r="D54" s="12"/>
      <c r="E54" s="12"/>
      <c r="F54" s="12"/>
      <c r="G54" s="12"/>
      <c r="H54" s="12"/>
    </row>
    <row r="55" spans="2:8">
      <c r="B55" s="12"/>
      <c r="C55" s="12"/>
      <c r="D55" s="12"/>
      <c r="E55" s="12"/>
      <c r="F55" s="12"/>
      <c r="G55" s="12"/>
      <c r="H55" s="12"/>
    </row>
    <row r="56" spans="2:8">
      <c r="B56" s="12"/>
      <c r="C56" s="12"/>
      <c r="D56" s="12"/>
      <c r="E56" s="12"/>
      <c r="F56" s="12"/>
      <c r="G56" s="12"/>
      <c r="H56" s="12"/>
    </row>
    <row r="57" spans="2:8">
      <c r="B57" s="12"/>
      <c r="C57" s="12"/>
      <c r="D57" s="12"/>
      <c r="E57" s="12"/>
      <c r="F57" s="12"/>
      <c r="G57" s="12"/>
      <c r="H57" s="12"/>
    </row>
    <row r="58" spans="2:8">
      <c r="B58" s="12"/>
      <c r="C58" s="12"/>
      <c r="D58" s="12"/>
      <c r="E58" s="12"/>
      <c r="F58" s="12"/>
      <c r="G58" s="12"/>
      <c r="H58" s="12"/>
    </row>
    <row r="59" spans="2:8">
      <c r="B59" s="12"/>
      <c r="C59" s="12"/>
      <c r="D59" s="12"/>
      <c r="E59" s="12"/>
      <c r="F59" s="12"/>
      <c r="G59" s="12"/>
      <c r="H59" s="12"/>
    </row>
    <row r="60" spans="2:8">
      <c r="B60" s="12"/>
      <c r="C60" s="12"/>
      <c r="D60" s="12"/>
      <c r="E60" s="12"/>
      <c r="F60" s="12"/>
      <c r="G60" s="12"/>
      <c r="H60" s="12"/>
    </row>
    <row r="61" spans="2:8">
      <c r="B61" s="12"/>
      <c r="C61" s="12"/>
      <c r="D61" s="12"/>
      <c r="E61" s="12"/>
      <c r="F61" s="12"/>
      <c r="G61" s="12"/>
      <c r="H61" s="12"/>
    </row>
    <row r="62" spans="2:8">
      <c r="B62" s="12"/>
      <c r="C62" s="12"/>
      <c r="D62" s="12"/>
      <c r="E62" s="12"/>
      <c r="F62" s="12"/>
      <c r="G62" s="12"/>
      <c r="H62" s="12"/>
    </row>
    <row r="63" spans="2:8">
      <c r="B63" s="12"/>
      <c r="C63" s="12"/>
      <c r="D63" s="12"/>
      <c r="E63" s="12"/>
      <c r="F63" s="12"/>
      <c r="G63" s="12"/>
      <c r="H63" s="12"/>
    </row>
    <row r="64" spans="2:8">
      <c r="B64" s="12"/>
      <c r="C64" s="12"/>
      <c r="D64" s="12"/>
      <c r="E64" s="12"/>
      <c r="F64" s="12"/>
      <c r="G64" s="12"/>
      <c r="H64" s="12"/>
    </row>
    <row r="65" spans="2:8">
      <c r="B65" s="12"/>
      <c r="C65" s="12"/>
      <c r="D65" s="12"/>
      <c r="E65" s="12"/>
      <c r="F65" s="12"/>
      <c r="G65" s="12"/>
      <c r="H65" s="12"/>
    </row>
  </sheetData>
  <mergeCells count="9">
    <mergeCell ref="G5:G6"/>
    <mergeCell ref="B41:G41"/>
    <mergeCell ref="A1:E1"/>
    <mergeCell ref="A2:B2"/>
    <mergeCell ref="A3:B3"/>
    <mergeCell ref="A5:A6"/>
    <mergeCell ref="B5:B6"/>
    <mergeCell ref="C5:C6"/>
    <mergeCell ref="D5:F5"/>
  </mergeCells>
  <pageMargins left="0.70866141732283472" right="0.31496062992125984" top="0.55118110236220474" bottom="0.15748031496062992" header="0" footer="0"/>
  <pageSetup paperSize="9" scale="9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J65"/>
  <sheetViews>
    <sheetView workbookViewId="0">
      <pane ySplit="6" topLeftCell="A19" activePane="bottomLeft" state="frozen"/>
      <selection pane="bottomLeft" activeCell="A29" sqref="A29:G35"/>
    </sheetView>
  </sheetViews>
  <sheetFormatPr defaultRowHeight="15"/>
  <cols>
    <col min="1" max="1" width="10" customWidth="1"/>
    <col min="2" max="2" width="42.140625" customWidth="1"/>
    <col min="3" max="3" width="9.7109375" customWidth="1"/>
    <col min="7" max="7" width="12.85546875" customWidth="1"/>
  </cols>
  <sheetData>
    <row r="1" spans="1:10" ht="18.75">
      <c r="A1" s="572"/>
      <c r="B1" s="572"/>
      <c r="C1" s="572"/>
      <c r="D1" s="572"/>
      <c r="E1" s="572"/>
      <c r="F1" s="27"/>
      <c r="G1" s="27"/>
    </row>
    <row r="2" spans="1:10" ht="18.75">
      <c r="A2" s="572"/>
      <c r="B2" s="572"/>
      <c r="C2" s="91"/>
      <c r="D2" s="91"/>
      <c r="E2" s="91"/>
      <c r="F2" s="27"/>
      <c r="G2" s="27"/>
    </row>
    <row r="3" spans="1:10" ht="18.75">
      <c r="A3" s="572" t="s">
        <v>53</v>
      </c>
      <c r="B3" s="572"/>
      <c r="C3" s="91"/>
      <c r="D3" s="91"/>
      <c r="E3" s="91"/>
      <c r="F3" s="27"/>
      <c r="G3" s="27"/>
    </row>
    <row r="4" spans="1:10" ht="19.5" thickBot="1">
      <c r="A4" s="29" t="s">
        <v>62</v>
      </c>
      <c r="B4" s="29"/>
      <c r="C4" s="29"/>
      <c r="D4" s="29"/>
      <c r="E4" s="29"/>
      <c r="F4" s="27"/>
      <c r="G4" s="27"/>
    </row>
    <row r="5" spans="1:10" ht="33" customHeight="1" thickBot="1">
      <c r="A5" s="575" t="s">
        <v>0</v>
      </c>
      <c r="B5" s="570" t="s">
        <v>1</v>
      </c>
      <c r="C5" s="570" t="s">
        <v>2</v>
      </c>
      <c r="D5" s="573" t="s">
        <v>3</v>
      </c>
      <c r="E5" s="573"/>
      <c r="F5" s="574"/>
      <c r="G5" s="570" t="s">
        <v>7</v>
      </c>
    </row>
    <row r="6" spans="1:10" ht="23.25" customHeight="1" thickBot="1">
      <c r="A6" s="576"/>
      <c r="B6" s="571"/>
      <c r="C6" s="571"/>
      <c r="D6" s="30" t="s">
        <v>4</v>
      </c>
      <c r="E6" s="31" t="s">
        <v>5</v>
      </c>
      <c r="F6" s="30" t="s">
        <v>6</v>
      </c>
      <c r="G6" s="571"/>
    </row>
    <row r="7" spans="1:10" ht="24" customHeight="1" thickBot="1">
      <c r="A7" s="32"/>
      <c r="B7" s="33" t="s">
        <v>12</v>
      </c>
      <c r="C7" s="32"/>
      <c r="D7" s="34"/>
      <c r="E7" s="32"/>
      <c r="F7" s="34"/>
      <c r="G7" s="32"/>
    </row>
    <row r="8" spans="1:10" ht="30" customHeight="1" thickBot="1">
      <c r="A8" s="23">
        <v>286</v>
      </c>
      <c r="B8" s="51" t="s">
        <v>76</v>
      </c>
      <c r="C8" s="23">
        <v>200</v>
      </c>
      <c r="D8" s="104">
        <v>12</v>
      </c>
      <c r="E8" s="89">
        <v>12</v>
      </c>
      <c r="F8" s="105">
        <v>28</v>
      </c>
      <c r="G8" s="121">
        <f>(D8+F8)*4+E8*9</f>
        <v>268</v>
      </c>
    </row>
    <row r="9" spans="1:10" ht="16.5" customHeight="1" thickBot="1">
      <c r="A9" s="23" t="s">
        <v>240</v>
      </c>
      <c r="B9" s="35" t="s">
        <v>239</v>
      </c>
      <c r="C9" s="23">
        <v>200</v>
      </c>
      <c r="D9" s="104">
        <v>4</v>
      </c>
      <c r="E9" s="89">
        <v>3</v>
      </c>
      <c r="F9" s="104">
        <v>20</v>
      </c>
      <c r="G9" s="89">
        <f>(D9+F9)*4+E9*9</f>
        <v>123</v>
      </c>
    </row>
    <row r="10" spans="1:10" ht="15.75" thickBot="1">
      <c r="A10" s="36" t="s">
        <v>26</v>
      </c>
      <c r="B10" s="37" t="s">
        <v>75</v>
      </c>
      <c r="C10" s="40">
        <v>16.8</v>
      </c>
      <c r="D10" s="106">
        <v>1</v>
      </c>
      <c r="E10" s="107">
        <v>0</v>
      </c>
      <c r="F10" s="106">
        <v>7</v>
      </c>
      <c r="G10" s="107">
        <f>(F10+D10)*4+E10*9</f>
        <v>32</v>
      </c>
    </row>
    <row r="11" spans="1:10" ht="24.95" customHeight="1" thickBot="1">
      <c r="A11" s="507" t="s">
        <v>26</v>
      </c>
      <c r="B11" s="6" t="s">
        <v>82</v>
      </c>
      <c r="C11" s="508">
        <v>200</v>
      </c>
      <c r="D11" s="121">
        <v>1</v>
      </c>
      <c r="E11" s="148">
        <v>0</v>
      </c>
      <c r="F11" s="121">
        <v>10</v>
      </c>
      <c r="G11" s="121">
        <f>(F11+D11)*4+E11*9</f>
        <v>44</v>
      </c>
    </row>
    <row r="12" spans="1:10" ht="21" customHeight="1" thickBot="1">
      <c r="A12" s="75"/>
      <c r="B12" s="76" t="s">
        <v>8</v>
      </c>
      <c r="C12" s="515">
        <f>SUM(C8:C11)</f>
        <v>616.79999999999995</v>
      </c>
      <c r="D12" s="145">
        <f>SUM(D8:D11)</f>
        <v>18</v>
      </c>
      <c r="E12" s="145">
        <f>SUM(E8:E11)</f>
        <v>15</v>
      </c>
      <c r="F12" s="530">
        <f>SUM(F8:F11)</f>
        <v>65</v>
      </c>
      <c r="G12" s="136">
        <f>SUM(G8:G11)</f>
        <v>467</v>
      </c>
      <c r="H12" s="547">
        <f>D12/D12</f>
        <v>1</v>
      </c>
      <c r="I12" s="547">
        <f>E12/D12</f>
        <v>0.83333333333333337</v>
      </c>
      <c r="J12" s="547">
        <f>F12/D12</f>
        <v>3.6111111111111112</v>
      </c>
    </row>
    <row r="13" spans="1:10" ht="24" customHeight="1" thickBot="1">
      <c r="A13" s="41"/>
      <c r="B13" s="33" t="s">
        <v>60</v>
      </c>
      <c r="C13" s="42"/>
      <c r="D13" s="30"/>
      <c r="E13" s="31"/>
      <c r="F13" s="30"/>
      <c r="G13" s="31"/>
    </row>
    <row r="14" spans="1:10" ht="30.75" customHeight="1" thickBot="1">
      <c r="A14" s="23">
        <v>286</v>
      </c>
      <c r="B14" s="51" t="s">
        <v>76</v>
      </c>
      <c r="C14" s="23">
        <v>240</v>
      </c>
      <c r="D14" s="104">
        <v>15</v>
      </c>
      <c r="E14" s="89">
        <v>16</v>
      </c>
      <c r="F14" s="105">
        <v>38</v>
      </c>
      <c r="G14" s="121">
        <f>(D14+F14)*4+E14*9</f>
        <v>356</v>
      </c>
    </row>
    <row r="15" spans="1:10" ht="17.25" customHeight="1" thickBot="1">
      <c r="A15" s="23" t="s">
        <v>240</v>
      </c>
      <c r="B15" s="35" t="s">
        <v>239</v>
      </c>
      <c r="C15" s="23">
        <v>200</v>
      </c>
      <c r="D15" s="104">
        <v>4</v>
      </c>
      <c r="E15" s="89">
        <v>3</v>
      </c>
      <c r="F15" s="104">
        <v>20</v>
      </c>
      <c r="G15" s="89">
        <f>(D15+F15)*4+E15*9</f>
        <v>123</v>
      </c>
    </row>
    <row r="16" spans="1:10" ht="15" customHeight="1" thickBot="1">
      <c r="A16" s="36" t="s">
        <v>26</v>
      </c>
      <c r="B16" s="37" t="s">
        <v>75</v>
      </c>
      <c r="C16" s="40">
        <v>16.8</v>
      </c>
      <c r="D16" s="106">
        <v>1</v>
      </c>
      <c r="E16" s="107">
        <v>0</v>
      </c>
      <c r="F16" s="106">
        <v>7</v>
      </c>
      <c r="G16" s="107">
        <f>(F16+D16)*4+E16*9</f>
        <v>32</v>
      </c>
    </row>
    <row r="17" spans="1:10" ht="20.25" customHeight="1" thickBot="1">
      <c r="A17" s="507" t="s">
        <v>26</v>
      </c>
      <c r="B17" s="6" t="s">
        <v>82</v>
      </c>
      <c r="C17" s="508">
        <v>200</v>
      </c>
      <c r="D17" s="121">
        <v>1</v>
      </c>
      <c r="E17" s="148">
        <v>0</v>
      </c>
      <c r="F17" s="121">
        <v>10</v>
      </c>
      <c r="G17" s="510">
        <f>(F17+D17)*4+E17*9</f>
        <v>44</v>
      </c>
    </row>
    <row r="18" spans="1:10" ht="24" customHeight="1" thickBot="1">
      <c r="A18" s="78"/>
      <c r="B18" s="79" t="s">
        <v>8</v>
      </c>
      <c r="C18" s="549">
        <f>SUM(C14:C17)</f>
        <v>656.8</v>
      </c>
      <c r="D18" s="133">
        <f>SUM(D14:D17)</f>
        <v>21</v>
      </c>
      <c r="E18" s="133">
        <f>SUM(E14:E17)</f>
        <v>19</v>
      </c>
      <c r="F18" s="512">
        <f>SUM(F14:F17)</f>
        <v>75</v>
      </c>
      <c r="G18" s="513">
        <f>SUM(G14:G17)</f>
        <v>555</v>
      </c>
      <c r="H18" s="546">
        <f>D18/D18</f>
        <v>1</v>
      </c>
      <c r="I18" s="546">
        <f>E18/D18</f>
        <v>0.90476190476190477</v>
      </c>
      <c r="J18" s="546">
        <f>F18/D18</f>
        <v>3.5714285714285716</v>
      </c>
    </row>
    <row r="19" spans="1:10" ht="26.25" customHeight="1" thickBot="1">
      <c r="A19" s="41"/>
      <c r="B19" s="43" t="s">
        <v>9</v>
      </c>
      <c r="C19" s="41"/>
      <c r="D19" s="44"/>
      <c r="E19" s="41"/>
      <c r="F19" s="44"/>
      <c r="G19" s="41"/>
    </row>
    <row r="20" spans="1:10" ht="15.75" thickBot="1">
      <c r="A20" s="23">
        <v>133</v>
      </c>
      <c r="B20" s="35" t="s">
        <v>105</v>
      </c>
      <c r="C20" s="23">
        <v>230</v>
      </c>
      <c r="D20" s="112">
        <v>6</v>
      </c>
      <c r="E20" s="89">
        <v>4</v>
      </c>
      <c r="F20" s="112">
        <v>15</v>
      </c>
      <c r="G20" s="121">
        <f>(F20+D20)*4+E20*9</f>
        <v>120</v>
      </c>
    </row>
    <row r="21" spans="1:10" ht="30.75" thickBot="1">
      <c r="A21" s="26">
        <v>462</v>
      </c>
      <c r="B21" s="45" t="s">
        <v>106</v>
      </c>
      <c r="C21" s="26">
        <v>110</v>
      </c>
      <c r="D21" s="113">
        <v>11</v>
      </c>
      <c r="E21" s="114">
        <v>13</v>
      </c>
      <c r="F21" s="113">
        <v>18</v>
      </c>
      <c r="G21" s="121">
        <f>(F21+D21)*4+E21*9</f>
        <v>233</v>
      </c>
    </row>
    <row r="22" spans="1:10" ht="16.5" customHeight="1" thickBot="1">
      <c r="A22" s="23">
        <v>511</v>
      </c>
      <c r="B22" s="51" t="s">
        <v>88</v>
      </c>
      <c r="C22" s="23">
        <v>200</v>
      </c>
      <c r="D22" s="104">
        <v>5</v>
      </c>
      <c r="E22" s="89">
        <v>8</v>
      </c>
      <c r="F22" s="104">
        <v>23</v>
      </c>
      <c r="G22" s="121">
        <f>(F22+D22)*4+E22*9</f>
        <v>184</v>
      </c>
    </row>
    <row r="23" spans="1:10" ht="30.75" customHeight="1" thickBot="1">
      <c r="A23" s="23">
        <v>517</v>
      </c>
      <c r="B23" s="51" t="s">
        <v>89</v>
      </c>
      <c r="C23" s="23">
        <v>70</v>
      </c>
      <c r="D23" s="104">
        <v>2</v>
      </c>
      <c r="E23" s="89">
        <v>5</v>
      </c>
      <c r="F23" s="104">
        <v>11</v>
      </c>
      <c r="G23" s="121">
        <f>(F23+D23)*4+E23*9</f>
        <v>97</v>
      </c>
    </row>
    <row r="24" spans="1:10" ht="18.75" customHeight="1" thickBot="1">
      <c r="A24" s="87">
        <v>638</v>
      </c>
      <c r="B24" s="35" t="s">
        <v>147</v>
      </c>
      <c r="C24" s="23">
        <v>200</v>
      </c>
      <c r="D24" s="104">
        <v>0</v>
      </c>
      <c r="E24" s="89">
        <v>0</v>
      </c>
      <c r="F24" s="104">
        <v>25</v>
      </c>
      <c r="G24" s="107">
        <f>(D24+F24)*4+E24*9</f>
        <v>100</v>
      </c>
    </row>
    <row r="25" spans="1:10" ht="16.5" customHeight="1" thickBot="1">
      <c r="A25" s="23" t="s">
        <v>26</v>
      </c>
      <c r="B25" s="35" t="s">
        <v>75</v>
      </c>
      <c r="C25" s="23">
        <v>37</v>
      </c>
      <c r="D25" s="505">
        <v>1</v>
      </c>
      <c r="E25" s="89">
        <v>1</v>
      </c>
      <c r="F25" s="506">
        <v>14</v>
      </c>
      <c r="G25" s="107">
        <f>(D25+F25)*4+E25*9</f>
        <v>69</v>
      </c>
    </row>
    <row r="26" spans="1:10" ht="19.5" customHeight="1" thickBot="1">
      <c r="A26" s="23" t="s">
        <v>26</v>
      </c>
      <c r="B26" s="35" t="s">
        <v>27</v>
      </c>
      <c r="C26" s="40">
        <v>32.85</v>
      </c>
      <c r="D26" s="106">
        <v>1</v>
      </c>
      <c r="E26" s="107">
        <v>0</v>
      </c>
      <c r="F26" s="106">
        <v>10</v>
      </c>
      <c r="G26" s="107">
        <f>(F26+D26)*4+E26*9</f>
        <v>44</v>
      </c>
    </row>
    <row r="27" spans="1:10" ht="21.75" customHeight="1" thickBot="1">
      <c r="A27" s="59"/>
      <c r="B27" s="60" t="s">
        <v>8</v>
      </c>
      <c r="C27" s="115">
        <f>SUM(C20:C26)</f>
        <v>879.85</v>
      </c>
      <c r="D27" s="115">
        <f>SUM(D20:D26)</f>
        <v>26</v>
      </c>
      <c r="E27" s="115">
        <f>SUM(E20:E26)</f>
        <v>31</v>
      </c>
      <c r="F27" s="115">
        <f>SUM(F20:F26)</f>
        <v>116</v>
      </c>
      <c r="G27" s="115">
        <f>SUM(G20:G26)</f>
        <v>847</v>
      </c>
      <c r="H27" s="531">
        <f>D27/D27</f>
        <v>1</v>
      </c>
      <c r="I27" s="531">
        <f>E27/D27</f>
        <v>1.1923076923076923</v>
      </c>
      <c r="J27" s="531">
        <f>F27/D27</f>
        <v>4.4615384615384617</v>
      </c>
    </row>
    <row r="28" spans="1:10" ht="25.5" customHeight="1" thickBot="1">
      <c r="A28" s="32"/>
      <c r="B28" s="33" t="s">
        <v>61</v>
      </c>
      <c r="C28" s="32"/>
      <c r="D28" s="34"/>
      <c r="E28" s="32"/>
      <c r="F28" s="34"/>
      <c r="G28" s="32"/>
    </row>
    <row r="29" spans="1:10" ht="15.75" thickBot="1">
      <c r="A29" s="23">
        <v>133</v>
      </c>
      <c r="B29" s="35" t="s">
        <v>105</v>
      </c>
      <c r="C29" s="23">
        <v>280</v>
      </c>
      <c r="D29" s="112">
        <v>6.63</v>
      </c>
      <c r="E29" s="89">
        <v>4.24</v>
      </c>
      <c r="F29" s="112">
        <v>17.239999999999998</v>
      </c>
      <c r="G29" s="121">
        <f t="shared" ref="G29:G34" si="0">(F29+D29)*4+E29*9</f>
        <v>133.63999999999999</v>
      </c>
    </row>
    <row r="30" spans="1:10" ht="30.75" thickBot="1">
      <c r="A30" s="26">
        <v>462</v>
      </c>
      <c r="B30" s="45" t="s">
        <v>106</v>
      </c>
      <c r="C30" s="26">
        <v>130</v>
      </c>
      <c r="D30" s="113">
        <v>11</v>
      </c>
      <c r="E30" s="114">
        <v>13</v>
      </c>
      <c r="F30" s="113">
        <v>22</v>
      </c>
      <c r="G30" s="121">
        <f>(F30+D30)*4+E30*9</f>
        <v>249</v>
      </c>
    </row>
    <row r="31" spans="1:10" ht="15.75" thickBot="1">
      <c r="A31" s="23">
        <v>511</v>
      </c>
      <c r="B31" s="51" t="s">
        <v>88</v>
      </c>
      <c r="C31" s="23">
        <v>200</v>
      </c>
      <c r="D31" s="104">
        <v>5</v>
      </c>
      <c r="E31" s="89">
        <v>8</v>
      </c>
      <c r="F31" s="104">
        <v>23</v>
      </c>
      <c r="G31" s="121">
        <f t="shared" si="0"/>
        <v>184</v>
      </c>
    </row>
    <row r="32" spans="1:10" ht="29.25" customHeight="1" thickBot="1">
      <c r="A32" s="23">
        <v>517</v>
      </c>
      <c r="B32" s="51" t="s">
        <v>89</v>
      </c>
      <c r="C32" s="23">
        <v>100</v>
      </c>
      <c r="D32" s="104">
        <v>2.6</v>
      </c>
      <c r="E32" s="89">
        <v>7.5</v>
      </c>
      <c r="F32" s="104">
        <v>18.3</v>
      </c>
      <c r="G32" s="121">
        <f t="shared" si="0"/>
        <v>151.10000000000002</v>
      </c>
    </row>
    <row r="33" spans="1:10" ht="15.75" thickBot="1">
      <c r="A33" s="87">
        <v>638</v>
      </c>
      <c r="B33" s="35" t="s">
        <v>147</v>
      </c>
      <c r="C33" s="23">
        <v>200</v>
      </c>
      <c r="D33" s="104">
        <v>0.4</v>
      </c>
      <c r="E33" s="89">
        <v>0.04</v>
      </c>
      <c r="F33" s="104">
        <v>25.4</v>
      </c>
      <c r="G33" s="121">
        <f t="shared" si="0"/>
        <v>103.55999999999999</v>
      </c>
    </row>
    <row r="34" spans="1:10" ht="15.75" thickBot="1">
      <c r="A34" s="23" t="s">
        <v>26</v>
      </c>
      <c r="B34" s="35" t="s">
        <v>75</v>
      </c>
      <c r="C34" s="23">
        <v>31.85</v>
      </c>
      <c r="D34" s="505">
        <v>2</v>
      </c>
      <c r="E34" s="89">
        <v>1</v>
      </c>
      <c r="F34" s="506">
        <v>14</v>
      </c>
      <c r="G34" s="121">
        <f t="shared" si="0"/>
        <v>73</v>
      </c>
    </row>
    <row r="35" spans="1:10" ht="15.75" thickBot="1">
      <c r="A35" s="23" t="s">
        <v>26</v>
      </c>
      <c r="B35" s="35" t="s">
        <v>27</v>
      </c>
      <c r="C35" s="40">
        <v>16.8</v>
      </c>
      <c r="D35" s="106">
        <v>1</v>
      </c>
      <c r="E35" s="107">
        <v>0</v>
      </c>
      <c r="F35" s="106">
        <v>7</v>
      </c>
      <c r="G35" s="107">
        <f>(F35+D35)*4+E35*9</f>
        <v>32</v>
      </c>
    </row>
    <row r="36" spans="1:10" ht="22.5" customHeight="1" thickBot="1">
      <c r="A36" s="67"/>
      <c r="B36" s="68" t="s">
        <v>8</v>
      </c>
      <c r="C36" s="123">
        <f>SUM(C29:C35)</f>
        <v>958.65</v>
      </c>
      <c r="D36" s="122">
        <f>SUM(D29:D35)</f>
        <v>28.63</v>
      </c>
      <c r="E36" s="123">
        <f>SUM(E29:E35)</f>
        <v>33.78</v>
      </c>
      <c r="F36" s="123">
        <f>SUM(F29:F35)</f>
        <v>126.94</v>
      </c>
      <c r="G36" s="123">
        <f>SUM(G29:G35)</f>
        <v>926.3</v>
      </c>
      <c r="H36" s="540">
        <f>D36/D36</f>
        <v>1</v>
      </c>
      <c r="I36" s="540">
        <f>E36/D36</f>
        <v>1.1798812434509256</v>
      </c>
      <c r="J36" s="540">
        <f>F36/D36</f>
        <v>4.4338106880894168</v>
      </c>
    </row>
    <row r="37" spans="1:10" ht="6.75" customHeight="1">
      <c r="A37" s="32"/>
      <c r="B37" s="46"/>
      <c r="C37" s="46"/>
      <c r="D37" s="124"/>
      <c r="E37" s="125"/>
      <c r="F37" s="124"/>
      <c r="G37" s="125"/>
      <c r="H37" s="12"/>
    </row>
    <row r="38" spans="1:10" ht="6" customHeight="1" thickBot="1">
      <c r="A38" s="32"/>
      <c r="B38" s="46"/>
      <c r="C38" s="46"/>
      <c r="D38" s="124"/>
      <c r="E38" s="125"/>
      <c r="F38" s="124"/>
      <c r="G38" s="125"/>
      <c r="H38" s="12"/>
    </row>
    <row r="39" spans="1:10" ht="21" customHeight="1" thickBot="1">
      <c r="A39" s="59"/>
      <c r="B39" s="60" t="s">
        <v>36</v>
      </c>
      <c r="C39" s="59"/>
      <c r="D39" s="128">
        <f>D27+D12</f>
        <v>44</v>
      </c>
      <c r="E39" s="127">
        <f>E27+E12</f>
        <v>46</v>
      </c>
      <c r="F39" s="128">
        <f>F27+F12</f>
        <v>181</v>
      </c>
      <c r="G39" s="127">
        <f>G27+G12</f>
        <v>1314</v>
      </c>
      <c r="H39" s="541">
        <f>D39/D39</f>
        <v>1</v>
      </c>
      <c r="I39" s="541">
        <f>E39/D39</f>
        <v>1.0454545454545454</v>
      </c>
      <c r="J39" s="541">
        <f>F39/D39</f>
        <v>4.1136363636363633</v>
      </c>
    </row>
    <row r="40" spans="1:10" ht="21.75" customHeight="1" thickBot="1">
      <c r="A40" s="73"/>
      <c r="B40" s="68" t="s">
        <v>65</v>
      </c>
      <c r="C40" s="74"/>
      <c r="D40" s="130">
        <f>D36+D18</f>
        <v>49.629999999999995</v>
      </c>
      <c r="E40" s="130">
        <f>E36+E18</f>
        <v>52.78</v>
      </c>
      <c r="F40" s="130">
        <f>F36+F18</f>
        <v>201.94</v>
      </c>
      <c r="G40" s="130">
        <f>G36+G18</f>
        <v>1481.3</v>
      </c>
      <c r="H40" s="543">
        <f>D40/D40</f>
        <v>1</v>
      </c>
      <c r="I40" s="543">
        <f>E40/D40</f>
        <v>1.0634696755994359</v>
      </c>
      <c r="J40" s="543">
        <f>F40/D40</f>
        <v>4.0689099335079595</v>
      </c>
    </row>
    <row r="41" spans="1:10">
      <c r="A41" s="28"/>
      <c r="B41" s="577"/>
      <c r="C41" s="577"/>
      <c r="D41" s="577"/>
      <c r="E41" s="577"/>
      <c r="F41" s="577"/>
      <c r="G41" s="577"/>
      <c r="H41" s="12"/>
    </row>
    <row r="42" spans="1:10">
      <c r="B42" s="12"/>
      <c r="C42" s="12"/>
      <c r="D42" s="12"/>
      <c r="E42" s="12"/>
      <c r="F42" s="12"/>
      <c r="G42" s="12"/>
      <c r="H42" s="12"/>
    </row>
    <row r="43" spans="1:10">
      <c r="B43" s="12"/>
      <c r="C43" s="12"/>
      <c r="D43" s="12"/>
      <c r="E43" s="12"/>
      <c r="F43" s="12"/>
      <c r="G43" s="12"/>
      <c r="H43" s="12"/>
    </row>
    <row r="44" spans="1:10">
      <c r="B44" s="12"/>
      <c r="C44" s="12"/>
      <c r="D44" s="12"/>
      <c r="E44" s="12"/>
      <c r="F44" s="12"/>
      <c r="G44" s="12"/>
      <c r="H44" s="12"/>
    </row>
    <row r="45" spans="1:10">
      <c r="B45" s="12"/>
      <c r="C45" s="12"/>
      <c r="D45" s="12"/>
      <c r="E45" s="12"/>
      <c r="F45" s="12"/>
      <c r="G45" s="12"/>
      <c r="H45" s="12"/>
    </row>
    <row r="46" spans="1:10">
      <c r="B46" s="12"/>
      <c r="C46" s="12"/>
      <c r="D46" s="12"/>
      <c r="E46" s="12"/>
      <c r="F46" s="12"/>
      <c r="G46" s="12"/>
      <c r="H46" s="12"/>
    </row>
    <row r="47" spans="1:10">
      <c r="B47" s="12"/>
      <c r="C47" s="12"/>
      <c r="D47" s="12"/>
      <c r="E47" s="12"/>
      <c r="F47" s="12"/>
      <c r="G47" s="12"/>
      <c r="H47" s="12"/>
    </row>
    <row r="48" spans="1:10">
      <c r="B48" s="12"/>
      <c r="C48" s="12"/>
      <c r="D48" s="12"/>
      <c r="E48" s="12"/>
      <c r="F48" s="12"/>
      <c r="G48" s="12"/>
      <c r="H48" s="12"/>
    </row>
    <row r="49" spans="2:8">
      <c r="B49" s="12"/>
      <c r="C49" s="12"/>
      <c r="D49" s="12"/>
      <c r="E49" s="12"/>
      <c r="F49" s="12"/>
      <c r="G49" s="12"/>
      <c r="H49" s="12"/>
    </row>
    <row r="50" spans="2:8">
      <c r="B50" s="12"/>
      <c r="C50" s="12"/>
      <c r="D50" s="12"/>
      <c r="E50" s="12"/>
      <c r="F50" s="12"/>
      <c r="G50" s="12"/>
      <c r="H50" s="12"/>
    </row>
    <row r="51" spans="2:8">
      <c r="B51" s="12"/>
      <c r="C51" s="12"/>
      <c r="D51" s="12"/>
      <c r="E51" s="12"/>
      <c r="F51" s="12"/>
      <c r="G51" s="12"/>
      <c r="H51" s="12"/>
    </row>
    <row r="52" spans="2:8">
      <c r="B52" s="12"/>
      <c r="C52" s="12"/>
      <c r="D52" s="12"/>
      <c r="E52" s="12"/>
      <c r="F52" s="12"/>
      <c r="G52" s="12"/>
      <c r="H52" s="12"/>
    </row>
    <row r="53" spans="2:8">
      <c r="B53" s="12"/>
      <c r="C53" s="12"/>
      <c r="D53" s="12"/>
      <c r="E53" s="12"/>
      <c r="F53" s="12"/>
      <c r="G53" s="12"/>
      <c r="H53" s="12"/>
    </row>
    <row r="54" spans="2:8">
      <c r="B54" s="12"/>
      <c r="C54" s="12"/>
      <c r="D54" s="12"/>
      <c r="E54" s="12"/>
      <c r="F54" s="12"/>
      <c r="G54" s="12"/>
      <c r="H54" s="12"/>
    </row>
    <row r="55" spans="2:8">
      <c r="B55" s="12"/>
      <c r="C55" s="12"/>
      <c r="D55" s="12"/>
      <c r="E55" s="12"/>
      <c r="F55" s="12"/>
      <c r="G55" s="12"/>
      <c r="H55" s="12"/>
    </row>
    <row r="56" spans="2:8">
      <c r="B56" s="12"/>
      <c r="C56" s="12"/>
      <c r="D56" s="12"/>
      <c r="E56" s="12"/>
      <c r="F56" s="12"/>
      <c r="G56" s="12"/>
      <c r="H56" s="12"/>
    </row>
    <row r="57" spans="2:8">
      <c r="B57" s="12"/>
      <c r="C57" s="12"/>
      <c r="D57" s="12"/>
      <c r="E57" s="12"/>
      <c r="F57" s="12"/>
      <c r="G57" s="12"/>
      <c r="H57" s="12"/>
    </row>
    <row r="58" spans="2:8">
      <c r="B58" s="12"/>
      <c r="C58" s="12"/>
      <c r="D58" s="12"/>
      <c r="E58" s="12"/>
      <c r="F58" s="12"/>
      <c r="G58" s="12"/>
      <c r="H58" s="12"/>
    </row>
    <row r="59" spans="2:8">
      <c r="B59" s="12"/>
      <c r="C59" s="12"/>
      <c r="D59" s="12"/>
      <c r="E59" s="12"/>
      <c r="F59" s="12"/>
      <c r="G59" s="12"/>
      <c r="H59" s="12"/>
    </row>
    <row r="60" spans="2:8">
      <c r="B60" s="12"/>
      <c r="C60" s="12"/>
      <c r="D60" s="12"/>
      <c r="E60" s="12"/>
      <c r="F60" s="12"/>
      <c r="G60" s="12"/>
      <c r="H60" s="12"/>
    </row>
    <row r="61" spans="2:8">
      <c r="B61" s="12"/>
      <c r="C61" s="12"/>
      <c r="D61" s="12"/>
      <c r="E61" s="12"/>
      <c r="F61" s="12"/>
      <c r="G61" s="12"/>
      <c r="H61" s="12"/>
    </row>
    <row r="62" spans="2:8">
      <c r="B62" s="12"/>
      <c r="C62" s="12"/>
      <c r="D62" s="12"/>
      <c r="E62" s="12"/>
      <c r="F62" s="12"/>
      <c r="G62" s="12"/>
      <c r="H62" s="12"/>
    </row>
    <row r="63" spans="2:8">
      <c r="B63" s="12"/>
      <c r="C63" s="12"/>
      <c r="D63" s="12"/>
      <c r="E63" s="12"/>
      <c r="F63" s="12"/>
      <c r="G63" s="12"/>
      <c r="H63" s="12"/>
    </row>
    <row r="64" spans="2:8">
      <c r="B64" s="12"/>
      <c r="C64" s="12"/>
      <c r="D64" s="12"/>
      <c r="E64" s="12"/>
      <c r="F64" s="12"/>
      <c r="G64" s="12"/>
      <c r="H64" s="12"/>
    </row>
    <row r="65" spans="2:8">
      <c r="B65" s="12"/>
      <c r="C65" s="12"/>
      <c r="D65" s="12"/>
      <c r="E65" s="12"/>
      <c r="F65" s="12"/>
      <c r="G65" s="12"/>
      <c r="H65" s="12"/>
    </row>
  </sheetData>
  <mergeCells count="9">
    <mergeCell ref="G5:G6"/>
    <mergeCell ref="B41:G41"/>
    <mergeCell ref="A1:E1"/>
    <mergeCell ref="A5:A6"/>
    <mergeCell ref="B5:B6"/>
    <mergeCell ref="C5:C6"/>
    <mergeCell ref="D5:F5"/>
    <mergeCell ref="A2:B2"/>
    <mergeCell ref="A3:B3"/>
  </mergeCells>
  <pageMargins left="0.70866141732283472" right="0.31496062992125984" top="0.55118110236220474" bottom="0.15748031496062992" header="0" footer="0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29</vt:i4>
      </vt:variant>
      <vt:variant>
        <vt:lpstr>Именованные диапазоны</vt:lpstr>
      </vt:variant>
      <vt:variant>
        <vt:i4>26</vt:i4>
      </vt:variant>
    </vt:vector>
  </HeadingPairs>
  <TitlesOfParts>
    <vt:vector size="55" baseType="lpstr">
      <vt:lpstr>титульный лист (для меню №1 пю)</vt:lpstr>
      <vt:lpstr>титульный лист (для меню №2)</vt:lpstr>
      <vt:lpstr>титульный лист</vt:lpstr>
      <vt:lpstr>1 день</vt:lpstr>
      <vt:lpstr>2 день</vt:lpstr>
      <vt:lpstr>3 день</vt:lpstr>
      <vt:lpstr>4 день(меню №1) </vt:lpstr>
      <vt:lpstr>4 день  (меню №2)</vt:lpstr>
      <vt:lpstr>5 день</vt:lpstr>
      <vt:lpstr>6 день</vt:lpstr>
      <vt:lpstr>7 день</vt:lpstr>
      <vt:lpstr>8 день</vt:lpstr>
      <vt:lpstr>9 день</vt:lpstr>
      <vt:lpstr>10 день</vt:lpstr>
      <vt:lpstr>11 день </vt:lpstr>
      <vt:lpstr>12 день (меню №1)</vt:lpstr>
      <vt:lpstr>12 день (меню №2)</vt:lpstr>
      <vt:lpstr>13 день</vt:lpstr>
      <vt:lpstr>14 день</vt:lpstr>
      <vt:lpstr>15 день (меню №1)</vt:lpstr>
      <vt:lpstr>15 день (меню №2)</vt:lpstr>
      <vt:lpstr>16 день</vt:lpstr>
      <vt:lpstr>17 день</vt:lpstr>
      <vt:lpstr>18 день</vt:lpstr>
      <vt:lpstr>Б,ж,У с 7 до 11</vt:lpstr>
      <vt:lpstr>Б,ж,У с 11 лет</vt:lpstr>
      <vt:lpstr>ведомость контроля с 7 до 11 ле</vt:lpstr>
      <vt:lpstr>ведомость контроля с 12 лет</vt:lpstr>
      <vt:lpstr>источники</vt:lpstr>
      <vt:lpstr>'1 день'!Область_печати</vt:lpstr>
      <vt:lpstr>'10 день'!Область_печати</vt:lpstr>
      <vt:lpstr>'11 день '!Область_печати</vt:lpstr>
      <vt:lpstr>'12 день (меню №1)'!Область_печати</vt:lpstr>
      <vt:lpstr>'12 день (меню №2)'!Область_печати</vt:lpstr>
      <vt:lpstr>'13 день'!Область_печати</vt:lpstr>
      <vt:lpstr>'14 день'!Область_печати</vt:lpstr>
      <vt:lpstr>'15 день (меню №1)'!Область_печати</vt:lpstr>
      <vt:lpstr>'15 день (меню №2)'!Область_печати</vt:lpstr>
      <vt:lpstr>'16 день'!Область_печати</vt:lpstr>
      <vt:lpstr>'17 день'!Область_печати</vt:lpstr>
      <vt:lpstr>'18 день'!Область_печати</vt:lpstr>
      <vt:lpstr>'2 день'!Область_печати</vt:lpstr>
      <vt:lpstr>'3 день'!Область_печати</vt:lpstr>
      <vt:lpstr>'4 день  (меню №2)'!Область_печати</vt:lpstr>
      <vt:lpstr>'4 день(меню №1) '!Область_печати</vt:lpstr>
      <vt:lpstr>'5 день'!Область_печати</vt:lpstr>
      <vt:lpstr>'6 день'!Область_печати</vt:lpstr>
      <vt:lpstr>'7 день'!Область_печати</vt:lpstr>
      <vt:lpstr>'8 день'!Область_печати</vt:lpstr>
      <vt:lpstr>'9 день'!Область_печати</vt:lpstr>
      <vt:lpstr>'Б,ж,У с 11 лет'!Область_печати</vt:lpstr>
      <vt:lpstr>'Б,ж,У с 7 до 11'!Область_печати</vt:lpstr>
      <vt:lpstr>'ведомость контроля с 12 лет'!Область_печати</vt:lpstr>
      <vt:lpstr>источники!Область_печати</vt:lpstr>
      <vt:lpstr>'титульный лист'!Область_печати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lastPrinted>2025-05-28T09:32:02Z</cp:lastPrinted>
  <dcterms:created xsi:type="dcterms:W3CDTF">2017-02-07T05:40:56Z</dcterms:created>
  <dcterms:modified xsi:type="dcterms:W3CDTF">2026-05-12T06:31:10Z</dcterms:modified>
</cp:coreProperties>
</file>